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Reef Moonshiners Elements\Reef Moonshiner's Toolset\"/>
    </mc:Choice>
  </mc:AlternateContent>
  <xr:revisionPtr revIDLastSave="0" documentId="13_ncr:1_{E7A49D30-1C83-45AA-99E7-76A9BEF1B303}" xr6:coauthVersionLast="47" xr6:coauthVersionMax="47" xr10:uidLastSave="{00000000-0000-0000-0000-000000000000}"/>
  <workbookProtection workbookAlgorithmName="SHA-512" workbookHashValue="ePDr4DxIUWN9NeioEBP76MsYFFnfbZ5X0HlZjJMpp2N1n0lZ71qy3P5Ov2qtX/eGgRAxr4rPPrCb0PAiGH1SNg==" workbookSaltValue="q5jXGUf1V3u/El+IXqSiJA==" workbookSpinCount="100000" lockStructure="1"/>
  <bookViews>
    <workbookView xWindow="-108" yWindow="-108" windowWidth="41496" windowHeight="16776" xr2:uid="{576AECDD-B35E-4A7C-AC8C-A03746ACCEFE}"/>
  </bookViews>
  <sheets>
    <sheet name="STARTUP" sheetId="4" r:id="rId1"/>
    <sheet name="ATI ICP Assessment tool" sheetId="1" r:id="rId2"/>
    <sheet name="RM ICP-OES Assessment tool" sheetId="5" r:id="rId3"/>
    <sheet name="RM ICP-MS Assessment tool" sheetId="6" r:id="rId4"/>
    <sheet name="Classic Calculator" sheetId="3" r:id="rId5"/>
    <sheet name="Dosing Buddy" sheetId="7" r:id="rId6"/>
    <sheet name="Product Comparison Chart" sheetId="8" r:id="rId7"/>
  </sheets>
  <definedNames>
    <definedName name="_xlnm.Print_Area" localSheetId="1">'ATI ICP Assessment tool'!$A:$BA</definedName>
    <definedName name="_xlnm.Print_Area" localSheetId="5">'Dosing Buddy'!$B$2:$W$106</definedName>
    <definedName name="_xlnm.Print_Area" localSheetId="6">'Product Comparison Chart'!$B$3:$R$78</definedName>
    <definedName name="_xlnm.Print_Area" localSheetId="3">'RM ICP-MS Assessment tool'!$C$2:$M$830</definedName>
    <definedName name="_xlnm.Print_Area" localSheetId="2">'RM ICP-OES Assessment tool'!$C$2:$M$790</definedName>
    <definedName name="_xlnm.Print_Area" localSheetId="0">STARTUP!$B$2:$L$42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5" i="7" l="1"/>
  <c r="AB75" i="7" s="1"/>
  <c r="Z75" i="7" s="1"/>
  <c r="AE75" i="7"/>
  <c r="S75" i="7"/>
  <c r="U28" i="7"/>
  <c r="T28" i="7"/>
  <c r="S28" i="7"/>
  <c r="M46" i="3"/>
  <c r="H818" i="6" l="1"/>
  <c r="H779" i="5"/>
  <c r="H728" i="1"/>
  <c r="K560" i="6" l="1"/>
  <c r="K478" i="6"/>
  <c r="K554" i="1"/>
  <c r="E494" i="6"/>
  <c r="E487" i="6"/>
  <c r="E476" i="5"/>
  <c r="E469" i="5"/>
  <c r="E353" i="6" l="1"/>
  <c r="E291" i="6"/>
  <c r="E284" i="6"/>
  <c r="E291" i="5"/>
  <c r="E284" i="5"/>
  <c r="E482" i="1"/>
  <c r="E475" i="1"/>
  <c r="K466" i="1"/>
  <c r="E260" i="6"/>
  <c r="E253" i="6"/>
  <c r="E260" i="5"/>
  <c r="E253" i="5"/>
  <c r="E451" i="1"/>
  <c r="E444" i="1"/>
  <c r="E229" i="5"/>
  <c r="E222" i="5"/>
  <c r="E420" i="1"/>
  <c r="E413" i="1"/>
  <c r="E398" i="6"/>
  <c r="E387" i="5"/>
  <c r="E380" i="5"/>
  <c r="E363" i="1"/>
  <c r="E356" i="1"/>
  <c r="K754" i="6" l="1"/>
  <c r="I754" i="6"/>
  <c r="H754" i="6"/>
  <c r="E754" i="6"/>
  <c r="K750" i="6"/>
  <c r="I750" i="6"/>
  <c r="H750" i="6"/>
  <c r="E750" i="6"/>
  <c r="K716" i="5"/>
  <c r="I716" i="5"/>
  <c r="H716" i="5"/>
  <c r="E716" i="5"/>
  <c r="K712" i="5"/>
  <c r="I712" i="5"/>
  <c r="H712" i="5"/>
  <c r="E712" i="5"/>
  <c r="P322" i="6"/>
  <c r="R322" i="6" s="1"/>
  <c r="E316" i="6"/>
  <c r="K306" i="6"/>
  <c r="P322" i="5"/>
  <c r="R322" i="5" s="1"/>
  <c r="E316" i="5"/>
  <c r="K306" i="5"/>
  <c r="K188" i="1"/>
  <c r="P129" i="6"/>
  <c r="R129" i="6" s="1"/>
  <c r="E123" i="6"/>
  <c r="K114" i="6"/>
  <c r="P129" i="5"/>
  <c r="R129" i="5" s="1"/>
  <c r="E123" i="5"/>
  <c r="K114" i="5"/>
  <c r="M17" i="3"/>
  <c r="K752" i="6"/>
  <c r="I752" i="6"/>
  <c r="H752" i="6"/>
  <c r="E752" i="6"/>
  <c r="K714" i="5"/>
  <c r="I714" i="5"/>
  <c r="H714" i="5"/>
  <c r="E714" i="5"/>
  <c r="P171" i="6"/>
  <c r="R171" i="6" s="1"/>
  <c r="E165" i="6"/>
  <c r="K156" i="6"/>
  <c r="P171" i="5"/>
  <c r="R171" i="5" s="1"/>
  <c r="E165" i="5"/>
  <c r="K156" i="5"/>
  <c r="V322" i="6" l="1"/>
  <c r="W322" i="6" s="1"/>
  <c r="H317" i="6" s="1"/>
  <c r="J754" i="6" s="1"/>
  <c r="V322" i="5"/>
  <c r="W322" i="5" s="1"/>
  <c r="H317" i="5" s="1"/>
  <c r="J716" i="5" s="1"/>
  <c r="H124" i="6"/>
  <c r="J750" i="6" s="1"/>
  <c r="V129" i="6"/>
  <c r="W129" i="6" s="1"/>
  <c r="V129" i="5"/>
  <c r="W129" i="5" s="1"/>
  <c r="H124" i="5" s="1"/>
  <c r="J712" i="5" s="1"/>
  <c r="Y17" i="3"/>
  <c r="S17" i="3" s="1"/>
  <c r="V171" i="6"/>
  <c r="W171" i="6" s="1"/>
  <c r="H166" i="6" s="1"/>
  <c r="J752" i="6" s="1"/>
  <c r="V171" i="5"/>
  <c r="W171" i="5" s="1"/>
  <c r="H166" i="5" s="1"/>
  <c r="J714" i="5" s="1"/>
  <c r="K748" i="6"/>
  <c r="I748" i="6"/>
  <c r="H748" i="6"/>
  <c r="E748" i="6"/>
  <c r="K710" i="5"/>
  <c r="I710" i="5"/>
  <c r="H710" i="5"/>
  <c r="E710" i="5"/>
  <c r="M72" i="3"/>
  <c r="Y72" i="3" s="1"/>
  <c r="S72" i="3" s="1"/>
  <c r="P152" i="6"/>
  <c r="R152" i="6" s="1"/>
  <c r="P150" i="6"/>
  <c r="R150" i="6" s="1"/>
  <c r="V150" i="6" s="1"/>
  <c r="W150" i="6" s="1"/>
  <c r="E145" i="6"/>
  <c r="E142" i="6"/>
  <c r="K133" i="6"/>
  <c r="P152" i="5"/>
  <c r="R152" i="5" s="1"/>
  <c r="P150" i="5"/>
  <c r="R150" i="5" s="1"/>
  <c r="E145" i="5"/>
  <c r="E142" i="5"/>
  <c r="K133" i="5"/>
  <c r="H143" i="6" l="1"/>
  <c r="J748" i="6" s="1"/>
  <c r="V152" i="6"/>
  <c r="W152" i="6" s="1"/>
  <c r="H146" i="6" s="1"/>
  <c r="V152" i="5"/>
  <c r="W152" i="5" s="1"/>
  <c r="H146" i="5" s="1"/>
  <c r="V150" i="5"/>
  <c r="W150" i="5" s="1"/>
  <c r="H143" i="5" s="1"/>
  <c r="J710" i="5" s="1"/>
  <c r="E63" i="1" l="1"/>
  <c r="E66" i="1"/>
  <c r="P73" i="1"/>
  <c r="R73" i="1" s="1"/>
  <c r="AE71" i="7"/>
  <c r="S71" i="7"/>
  <c r="AH71" i="7" s="1"/>
  <c r="AB71" i="7" s="1"/>
  <c r="Z71" i="7" s="1"/>
  <c r="K749" i="6"/>
  <c r="I749" i="6"/>
  <c r="H749" i="6"/>
  <c r="E749" i="6"/>
  <c r="K711" i="5"/>
  <c r="K655" i="1"/>
  <c r="H711" i="5"/>
  <c r="I711" i="5"/>
  <c r="E711" i="5"/>
  <c r="M68" i="3"/>
  <c r="Y68" i="3" s="1"/>
  <c r="S68" i="3" s="1"/>
  <c r="P72" i="6"/>
  <c r="R72" i="6" s="1"/>
  <c r="P70" i="6"/>
  <c r="R70" i="6" s="1"/>
  <c r="E66" i="6"/>
  <c r="E63" i="6"/>
  <c r="K54" i="6"/>
  <c r="P72" i="5"/>
  <c r="R72" i="5" s="1"/>
  <c r="P70" i="5"/>
  <c r="R70" i="5" s="1"/>
  <c r="E66" i="5"/>
  <c r="E63" i="5"/>
  <c r="K54" i="5"/>
  <c r="E102" i="1"/>
  <c r="K90" i="1"/>
  <c r="P108" i="1"/>
  <c r="R108" i="1" s="1"/>
  <c r="F6" i="7"/>
  <c r="M75" i="7" s="1"/>
  <c r="S12" i="7"/>
  <c r="T12" i="7"/>
  <c r="U12" i="7"/>
  <c r="S14" i="7"/>
  <c r="T14" i="7"/>
  <c r="U14" i="7"/>
  <c r="S16" i="7"/>
  <c r="T16" i="7"/>
  <c r="U16" i="7"/>
  <c r="S18" i="7"/>
  <c r="T18" i="7"/>
  <c r="U18" i="7"/>
  <c r="S20" i="7"/>
  <c r="T20" i="7"/>
  <c r="U20" i="7"/>
  <c r="S22" i="7"/>
  <c r="T22" i="7"/>
  <c r="U22" i="7"/>
  <c r="S24" i="7"/>
  <c r="T24" i="7"/>
  <c r="U24" i="7"/>
  <c r="S26" i="7"/>
  <c r="T26" i="7"/>
  <c r="U26" i="7"/>
  <c r="S30" i="7"/>
  <c r="T30" i="7"/>
  <c r="U30" i="7"/>
  <c r="S32" i="7"/>
  <c r="T32" i="7"/>
  <c r="U32" i="7"/>
  <c r="AE34" i="7"/>
  <c r="S41" i="7"/>
  <c r="T41" i="7"/>
  <c r="U41" i="7"/>
  <c r="S43" i="7"/>
  <c r="AH43" i="7" s="1"/>
  <c r="AB43" i="7" s="1"/>
  <c r="Z43" i="7" s="1"/>
  <c r="AE43" i="7"/>
  <c r="S45" i="7"/>
  <c r="AH45" i="7" s="1"/>
  <c r="AB45" i="7" s="1"/>
  <c r="Z45" i="7" s="1"/>
  <c r="AE45" i="7"/>
  <c r="S47" i="7"/>
  <c r="AE47" i="7"/>
  <c r="S49" i="7"/>
  <c r="T49" i="7"/>
  <c r="U49" i="7"/>
  <c r="S51" i="7"/>
  <c r="AH51" i="7" s="1"/>
  <c r="AB51" i="7" s="1"/>
  <c r="Z51" i="7" s="1"/>
  <c r="AE51" i="7"/>
  <c r="S53" i="7"/>
  <c r="AE53" i="7"/>
  <c r="AH53" i="7"/>
  <c r="AB53" i="7" s="1"/>
  <c r="Z53" i="7" s="1"/>
  <c r="S55" i="7"/>
  <c r="AH55" i="7" s="1"/>
  <c r="AB55" i="7" s="1"/>
  <c r="Z55" i="7" s="1"/>
  <c r="AE55" i="7"/>
  <c r="S57" i="7"/>
  <c r="AH57" i="7" s="1"/>
  <c r="AB57" i="7" s="1"/>
  <c r="Z57" i="7" s="1"/>
  <c r="AE57" i="7"/>
  <c r="S59" i="7"/>
  <c r="AH59" i="7" s="1"/>
  <c r="AB59" i="7" s="1"/>
  <c r="Z59" i="7" s="1"/>
  <c r="AE59" i="7"/>
  <c r="S61" i="7"/>
  <c r="AH61" i="7" s="1"/>
  <c r="AB61" i="7" s="1"/>
  <c r="Z61" i="7" s="1"/>
  <c r="AE61" i="7"/>
  <c r="S63" i="7"/>
  <c r="AH63" i="7" s="1"/>
  <c r="AB63" i="7" s="1"/>
  <c r="Z63" i="7" s="1"/>
  <c r="AE63" i="7"/>
  <c r="S65" i="7"/>
  <c r="T65" i="7"/>
  <c r="U65" i="7"/>
  <c r="S73" i="7"/>
  <c r="AH73" i="7" s="1"/>
  <c r="AB73" i="7" s="1"/>
  <c r="Z73" i="7" s="1"/>
  <c r="AE73" i="7"/>
  <c r="S77" i="7"/>
  <c r="AH77" i="7" s="1"/>
  <c r="AB77" i="7" s="1"/>
  <c r="Z77" i="7" s="1"/>
  <c r="AE77" i="7"/>
  <c r="S83" i="7"/>
  <c r="S85" i="7"/>
  <c r="S87" i="7"/>
  <c r="S93" i="7"/>
  <c r="AE93" i="7"/>
  <c r="S95" i="7"/>
  <c r="AE95" i="7"/>
  <c r="J101" i="7"/>
  <c r="S101" i="7"/>
  <c r="J103" i="7"/>
  <c r="S103" i="7"/>
  <c r="M12" i="7" l="1"/>
  <c r="M28" i="7"/>
  <c r="V28" i="7"/>
  <c r="V12" i="7"/>
  <c r="V20" i="7"/>
  <c r="AE20" i="7" s="1"/>
  <c r="V103" i="7"/>
  <c r="AE103" i="7" s="1"/>
  <c r="V101" i="7"/>
  <c r="AE101" i="7" s="1"/>
  <c r="V32" i="7"/>
  <c r="M47" i="7"/>
  <c r="M77" i="7"/>
  <c r="M32" i="7"/>
  <c r="V18" i="7"/>
  <c r="O18" i="7" s="1"/>
  <c r="V26" i="7"/>
  <c r="O26" i="7" s="1"/>
  <c r="M18" i="7"/>
  <c r="M53" i="7"/>
  <c r="M26" i="7"/>
  <c r="M63" i="7"/>
  <c r="M71" i="7"/>
  <c r="V65" i="7"/>
  <c r="O65" i="7" s="1"/>
  <c r="V85" i="7"/>
  <c r="AE85" i="7" s="1"/>
  <c r="V16" i="7"/>
  <c r="O16" i="7" s="1"/>
  <c r="M57" i="7"/>
  <c r="V87" i="7"/>
  <c r="AE87" i="7" s="1"/>
  <c r="V41" i="7"/>
  <c r="O41" i="7" s="1"/>
  <c r="V24" i="7"/>
  <c r="AE24" i="7" s="1"/>
  <c r="M45" i="7"/>
  <c r="M93" i="7"/>
  <c r="M61" i="7"/>
  <c r="M41" i="7"/>
  <c r="M24" i="7"/>
  <c r="V83" i="7"/>
  <c r="AE83" i="7" s="1"/>
  <c r="V49" i="7"/>
  <c r="O49" i="7" s="1"/>
  <c r="M73" i="7"/>
  <c r="M49" i="7"/>
  <c r="V73" i="1"/>
  <c r="W73" i="1" s="1"/>
  <c r="H67" i="1" s="1"/>
  <c r="V22" i="7"/>
  <c r="V30" i="7"/>
  <c r="O30" i="7" s="1"/>
  <c r="M16" i="7"/>
  <c r="M51" i="7"/>
  <c r="M30" i="7"/>
  <c r="M95" i="7"/>
  <c r="M59" i="7"/>
  <c r="AH49" i="7"/>
  <c r="AB49" i="7" s="1"/>
  <c r="M43" i="7"/>
  <c r="M22" i="7"/>
  <c r="V14" i="7"/>
  <c r="O14" i="7" s="1"/>
  <c r="AH85" i="7"/>
  <c r="AB85" i="7" s="1"/>
  <c r="M65" i="7"/>
  <c r="M20" i="7"/>
  <c r="M55" i="7"/>
  <c r="M34" i="7"/>
  <c r="V72" i="6"/>
  <c r="W72" i="6" s="1"/>
  <c r="H67" i="6" s="1"/>
  <c r="V70" i="6"/>
  <c r="W70" i="6" s="1"/>
  <c r="H64" i="6" s="1"/>
  <c r="J749" i="6" s="1"/>
  <c r="V70" i="5"/>
  <c r="W70" i="5" s="1"/>
  <c r="H64" i="5" s="1"/>
  <c r="J711" i="5" s="1"/>
  <c r="V72" i="5"/>
  <c r="W72" i="5" s="1"/>
  <c r="H67" i="5" s="1"/>
  <c r="V108" i="1"/>
  <c r="W108" i="1" s="1"/>
  <c r="O32" i="7"/>
  <c r="AE32" i="7"/>
  <c r="O12" i="7"/>
  <c r="AE12" i="7"/>
  <c r="O20" i="7"/>
  <c r="AH83" i="7"/>
  <c r="AB83" i="7" s="1"/>
  <c r="Z83" i="7" s="1"/>
  <c r="M14" i="7"/>
  <c r="AH87" i="7"/>
  <c r="AB87" i="7" s="1"/>
  <c r="AE26" i="7" l="1"/>
  <c r="AE28" i="7"/>
  <c r="O28" i="7"/>
  <c r="AE18" i="7"/>
  <c r="AE30" i="7"/>
  <c r="AE49" i="7"/>
  <c r="O24" i="7"/>
  <c r="AE16" i="7"/>
  <c r="Z85" i="7"/>
  <c r="AE65" i="7"/>
  <c r="Z49" i="7"/>
  <c r="Z87" i="7"/>
  <c r="AE41" i="7"/>
  <c r="AE14" i="7"/>
  <c r="O22" i="7"/>
  <c r="AE22" i="7"/>
  <c r="E85" i="6"/>
  <c r="E85" i="5"/>
  <c r="E178" i="1"/>
  <c r="E519" i="1"/>
  <c r="E405" i="6"/>
  <c r="M50" i="3" l="1"/>
  <c r="M48" i="3"/>
  <c r="K625" i="6"/>
  <c r="P576" i="6"/>
  <c r="R576" i="6" s="1"/>
  <c r="E570" i="6"/>
  <c r="H789" i="6"/>
  <c r="E789" i="6"/>
  <c r="E360" i="6"/>
  <c r="R366" i="6"/>
  <c r="R359" i="6"/>
  <c r="K344" i="6"/>
  <c r="E229" i="6"/>
  <c r="E222" i="6"/>
  <c r="K213" i="6"/>
  <c r="K657" i="1"/>
  <c r="I657" i="1"/>
  <c r="H657" i="1"/>
  <c r="E657" i="1"/>
  <c r="P146" i="1"/>
  <c r="R146" i="1" s="1"/>
  <c r="V146" i="1" s="1"/>
  <c r="W146" i="1" s="1"/>
  <c r="E140" i="1"/>
  <c r="K131" i="1"/>
  <c r="H788" i="6"/>
  <c r="H787" i="6"/>
  <c r="E787" i="6"/>
  <c r="K780" i="6"/>
  <c r="I780" i="6"/>
  <c r="H780" i="6"/>
  <c r="E780" i="6"/>
  <c r="E775" i="6"/>
  <c r="H774" i="6"/>
  <c r="H773" i="6"/>
  <c r="E773" i="6"/>
  <c r="H772" i="6"/>
  <c r="H771" i="6"/>
  <c r="E771" i="6"/>
  <c r="H770" i="6"/>
  <c r="H769" i="6"/>
  <c r="E769" i="6"/>
  <c r="H768" i="6"/>
  <c r="H767" i="6"/>
  <c r="E767" i="6"/>
  <c r="K766" i="6"/>
  <c r="I766" i="6"/>
  <c r="H766" i="6"/>
  <c r="E766" i="6"/>
  <c r="K765" i="6"/>
  <c r="I765" i="6"/>
  <c r="H765" i="6"/>
  <c r="E765" i="6"/>
  <c r="K764" i="6"/>
  <c r="I764" i="6"/>
  <c r="H764" i="6"/>
  <c r="E764" i="6"/>
  <c r="E756" i="6"/>
  <c r="K755" i="6"/>
  <c r="I755" i="6"/>
  <c r="H755" i="6"/>
  <c r="E755" i="6"/>
  <c r="K753" i="6"/>
  <c r="I753" i="6"/>
  <c r="H753" i="6"/>
  <c r="E753" i="6"/>
  <c r="K751" i="6"/>
  <c r="I751" i="6"/>
  <c r="H751" i="6"/>
  <c r="E751" i="6"/>
  <c r="K729" i="6"/>
  <c r="K716" i="6"/>
  <c r="K696" i="6"/>
  <c r="K683" i="6"/>
  <c r="K670" i="6"/>
  <c r="K657" i="6"/>
  <c r="K638" i="6"/>
  <c r="K612" i="6"/>
  <c r="K599" i="6"/>
  <c r="K586" i="6"/>
  <c r="K547" i="6"/>
  <c r="P543" i="6"/>
  <c r="R543" i="6" s="1"/>
  <c r="E537" i="6"/>
  <c r="K527" i="6"/>
  <c r="E518" i="6"/>
  <c r="G775" i="6" s="1"/>
  <c r="K509" i="6"/>
  <c r="R500" i="6"/>
  <c r="R493" i="6"/>
  <c r="P474" i="6"/>
  <c r="R474" i="6" s="1"/>
  <c r="E468" i="6"/>
  <c r="K459" i="6"/>
  <c r="P455" i="6"/>
  <c r="R455" i="6" s="1"/>
  <c r="V455" i="6" s="1"/>
  <c r="W455" i="6" s="1"/>
  <c r="E449" i="6"/>
  <c r="H450" i="6" s="1"/>
  <c r="J766" i="6" s="1"/>
  <c r="K439" i="6"/>
  <c r="P435" i="6"/>
  <c r="R435" i="6" s="1"/>
  <c r="E429" i="6"/>
  <c r="K420" i="6"/>
  <c r="R411" i="6"/>
  <c r="R404" i="6"/>
  <c r="V404" i="6" s="1"/>
  <c r="W404" i="6" s="1"/>
  <c r="K389" i="6"/>
  <c r="K375" i="6"/>
  <c r="E335" i="6"/>
  <c r="G756" i="6" s="1"/>
  <c r="K326" i="6"/>
  <c r="R297" i="6"/>
  <c r="R290" i="6"/>
  <c r="K275" i="6"/>
  <c r="R266" i="6"/>
  <c r="V266" i="6" s="1"/>
  <c r="W266" i="6" s="1"/>
  <c r="R259" i="6"/>
  <c r="K244" i="6"/>
  <c r="R235" i="6"/>
  <c r="R228" i="6"/>
  <c r="Q209" i="6"/>
  <c r="P209" i="6"/>
  <c r="E203" i="6"/>
  <c r="K193" i="6"/>
  <c r="K175" i="6"/>
  <c r="P110" i="6"/>
  <c r="R110" i="6" s="1"/>
  <c r="V110" i="6" s="1"/>
  <c r="W110" i="6" s="1"/>
  <c r="E104" i="6"/>
  <c r="K95" i="6"/>
  <c r="P91" i="6"/>
  <c r="R91" i="6" s="1"/>
  <c r="K76" i="6"/>
  <c r="K34" i="6"/>
  <c r="E24" i="6"/>
  <c r="K15" i="6"/>
  <c r="G7" i="6"/>
  <c r="S322" i="6" s="1"/>
  <c r="X322" i="6" s="1"/>
  <c r="E317" i="6" s="1"/>
  <c r="G754" i="6" s="1"/>
  <c r="K645" i="5"/>
  <c r="K632" i="5"/>
  <c r="K717" i="5"/>
  <c r="I717" i="5"/>
  <c r="H717" i="5"/>
  <c r="E717" i="5"/>
  <c r="E450" i="5"/>
  <c r="P456" i="5"/>
  <c r="R456" i="5" s="1"/>
  <c r="V456" i="5" s="1"/>
  <c r="W456" i="5" s="1"/>
  <c r="K441" i="5"/>
  <c r="K242" i="1"/>
  <c r="K357" i="5"/>
  <c r="K691" i="5"/>
  <c r="K678" i="5"/>
  <c r="K619" i="5"/>
  <c r="K606" i="5"/>
  <c r="K561" i="5"/>
  <c r="H750" i="5"/>
  <c r="H749" i="5"/>
  <c r="E749" i="5"/>
  <c r="K742" i="5"/>
  <c r="I742" i="5"/>
  <c r="H742" i="5"/>
  <c r="E742" i="5"/>
  <c r="E737" i="5"/>
  <c r="H736" i="5"/>
  <c r="H735" i="5"/>
  <c r="E735" i="5"/>
  <c r="H734" i="5"/>
  <c r="H733" i="5"/>
  <c r="E733" i="5"/>
  <c r="H732" i="5"/>
  <c r="H731" i="5"/>
  <c r="E731" i="5"/>
  <c r="H730" i="5"/>
  <c r="H729" i="5"/>
  <c r="E729" i="5"/>
  <c r="K728" i="5"/>
  <c r="I728" i="5"/>
  <c r="H728" i="5"/>
  <c r="E728" i="5"/>
  <c r="K727" i="5"/>
  <c r="I727" i="5"/>
  <c r="H727" i="5"/>
  <c r="E727" i="5"/>
  <c r="K726" i="5"/>
  <c r="I726" i="5"/>
  <c r="H726" i="5"/>
  <c r="E726" i="5"/>
  <c r="E718" i="5"/>
  <c r="K715" i="5"/>
  <c r="I715" i="5"/>
  <c r="H715" i="5"/>
  <c r="E715" i="5"/>
  <c r="K713" i="5"/>
  <c r="I713" i="5"/>
  <c r="H713" i="5"/>
  <c r="E713" i="5"/>
  <c r="K587" i="5"/>
  <c r="K574" i="5"/>
  <c r="K548" i="5"/>
  <c r="K529" i="5"/>
  <c r="P525" i="5"/>
  <c r="R525" i="5" s="1"/>
  <c r="V525" i="5" s="1"/>
  <c r="W525" i="5" s="1"/>
  <c r="E519" i="5"/>
  <c r="K509" i="5"/>
  <c r="E500" i="5"/>
  <c r="G737" i="5" s="1"/>
  <c r="K491" i="5"/>
  <c r="R482" i="5"/>
  <c r="V482" i="5" s="1"/>
  <c r="W482" i="5" s="1"/>
  <c r="R475" i="5"/>
  <c r="V475" i="5" s="1"/>
  <c r="W475" i="5" s="1"/>
  <c r="K460" i="5"/>
  <c r="K344" i="5"/>
  <c r="R297" i="5"/>
  <c r="V297" i="5" s="1"/>
  <c r="W297" i="5" s="1"/>
  <c r="R290" i="5"/>
  <c r="V290" i="5" s="1"/>
  <c r="W290" i="5" s="1"/>
  <c r="K275" i="5"/>
  <c r="R266" i="5"/>
  <c r="V266" i="5" s="1"/>
  <c r="W266" i="5" s="1"/>
  <c r="R259" i="5"/>
  <c r="V259" i="5" s="1"/>
  <c r="W259" i="5" s="1"/>
  <c r="K244" i="5"/>
  <c r="R235" i="5"/>
  <c r="R228" i="5"/>
  <c r="K213" i="5"/>
  <c r="R393" i="5"/>
  <c r="R386" i="5"/>
  <c r="K371" i="5"/>
  <c r="P437" i="5"/>
  <c r="R437" i="5" s="1"/>
  <c r="V437" i="5" s="1"/>
  <c r="W437" i="5" s="1"/>
  <c r="E431" i="5"/>
  <c r="K421" i="5"/>
  <c r="P417" i="5"/>
  <c r="R417" i="5" s="1"/>
  <c r="V417" i="5" s="1"/>
  <c r="W417" i="5" s="1"/>
  <c r="E411" i="5"/>
  <c r="H412" i="5" s="1"/>
  <c r="J727" i="5" s="1"/>
  <c r="K402" i="5"/>
  <c r="Q209" i="5"/>
  <c r="P209" i="5"/>
  <c r="E203" i="5"/>
  <c r="K193" i="5"/>
  <c r="E335" i="5"/>
  <c r="G718" i="5" s="1"/>
  <c r="K326" i="5"/>
  <c r="K658" i="5"/>
  <c r="P91" i="5"/>
  <c r="R91" i="5" s="1"/>
  <c r="V91" i="5" s="1"/>
  <c r="W91" i="5" s="1"/>
  <c r="K76" i="5"/>
  <c r="P110" i="5"/>
  <c r="R110" i="5" s="1"/>
  <c r="V110" i="5" s="1"/>
  <c r="W110" i="5" s="1"/>
  <c r="E104" i="5"/>
  <c r="K95" i="5"/>
  <c r="K175" i="5"/>
  <c r="K34" i="5"/>
  <c r="E24" i="5"/>
  <c r="K15" i="5"/>
  <c r="G7" i="5"/>
  <c r="S322" i="5" s="1"/>
  <c r="X322" i="5" s="1"/>
  <c r="E317" i="5" s="1"/>
  <c r="G716" i="5" s="1"/>
  <c r="H699" i="1"/>
  <c r="H698" i="1"/>
  <c r="E698" i="1"/>
  <c r="E526" i="1"/>
  <c r="R532" i="1"/>
  <c r="R525" i="1"/>
  <c r="K510" i="1"/>
  <c r="K256" i="1"/>
  <c r="K327" i="1"/>
  <c r="K572" i="1"/>
  <c r="K288" i="1"/>
  <c r="G7" i="1"/>
  <c r="K15" i="1"/>
  <c r="E24" i="1"/>
  <c r="K34" i="1"/>
  <c r="K54" i="1"/>
  <c r="P71" i="1"/>
  <c r="R71" i="1" s="1"/>
  <c r="K77" i="1"/>
  <c r="E99" i="1"/>
  <c r="P106" i="1"/>
  <c r="R106" i="1" s="1"/>
  <c r="K112" i="1"/>
  <c r="E121" i="1"/>
  <c r="P127" i="1"/>
  <c r="R127" i="1" s="1"/>
  <c r="K150" i="1"/>
  <c r="E159" i="1"/>
  <c r="P165" i="1"/>
  <c r="R165" i="1" s="1"/>
  <c r="K169" i="1"/>
  <c r="P184" i="1"/>
  <c r="R184" i="1" s="1"/>
  <c r="E198" i="1"/>
  <c r="P204" i="1"/>
  <c r="R204" i="1" s="1"/>
  <c r="K209" i="1"/>
  <c r="R214" i="1"/>
  <c r="V214" i="1" s="1"/>
  <c r="W214" i="1" s="1"/>
  <c r="H212" i="1" s="1"/>
  <c r="J662" i="1" s="1"/>
  <c r="R218" i="1"/>
  <c r="V218" i="1" s="1"/>
  <c r="W218" i="1" s="1"/>
  <c r="R222" i="1"/>
  <c r="K270" i="1"/>
  <c r="E279" i="1"/>
  <c r="G667" i="1" s="1"/>
  <c r="E298" i="1"/>
  <c r="P304" i="1"/>
  <c r="Q304" i="1"/>
  <c r="K308" i="1"/>
  <c r="E317" i="1"/>
  <c r="P323" i="1"/>
  <c r="R323" i="1" s="1"/>
  <c r="E337" i="1"/>
  <c r="P343" i="1"/>
  <c r="R343" i="1" s="1"/>
  <c r="V343" i="1" s="1"/>
  <c r="W343" i="1" s="1"/>
  <c r="K347" i="1"/>
  <c r="R362" i="1"/>
  <c r="R369" i="1"/>
  <c r="K378" i="1"/>
  <c r="K391" i="1"/>
  <c r="K404" i="1"/>
  <c r="R419" i="1"/>
  <c r="R426" i="1"/>
  <c r="K435" i="1"/>
  <c r="R450" i="1"/>
  <c r="R457" i="1"/>
  <c r="R481" i="1"/>
  <c r="R488" i="1"/>
  <c r="K497" i="1"/>
  <c r="K541" i="1"/>
  <c r="E563" i="1"/>
  <c r="G686" i="1" s="1"/>
  <c r="E582" i="1"/>
  <c r="P588" i="1"/>
  <c r="R588" i="1" s="1"/>
  <c r="K592" i="1"/>
  <c r="K610" i="1"/>
  <c r="K623" i="1"/>
  <c r="K636" i="1"/>
  <c r="E654" i="1"/>
  <c r="H654" i="1"/>
  <c r="I654" i="1"/>
  <c r="K654" i="1"/>
  <c r="E655" i="1"/>
  <c r="H655" i="1"/>
  <c r="I655" i="1"/>
  <c r="E656" i="1"/>
  <c r="H656" i="1"/>
  <c r="I656" i="1"/>
  <c r="K656" i="1"/>
  <c r="E658" i="1"/>
  <c r="H658" i="1"/>
  <c r="I658" i="1"/>
  <c r="K658" i="1"/>
  <c r="E659" i="1"/>
  <c r="H659" i="1"/>
  <c r="I659" i="1"/>
  <c r="K659" i="1"/>
  <c r="E660" i="1"/>
  <c r="H660" i="1"/>
  <c r="I660" i="1"/>
  <c r="K660" i="1"/>
  <c r="E661" i="1"/>
  <c r="G661" i="1"/>
  <c r="H662" i="1"/>
  <c r="I662" i="1"/>
  <c r="K662" i="1"/>
  <c r="G663" i="1"/>
  <c r="H664" i="1"/>
  <c r="I664" i="1"/>
  <c r="K664" i="1"/>
  <c r="G665" i="1"/>
  <c r="H666" i="1"/>
  <c r="E667" i="1"/>
  <c r="E675" i="1"/>
  <c r="H675" i="1"/>
  <c r="I675" i="1"/>
  <c r="K675" i="1"/>
  <c r="E676" i="1"/>
  <c r="H676" i="1"/>
  <c r="I676" i="1"/>
  <c r="K676" i="1"/>
  <c r="E677" i="1"/>
  <c r="H677" i="1"/>
  <c r="I677" i="1"/>
  <c r="K677" i="1"/>
  <c r="E678" i="1"/>
  <c r="H678" i="1"/>
  <c r="H679" i="1"/>
  <c r="E680" i="1"/>
  <c r="H680" i="1"/>
  <c r="H681" i="1"/>
  <c r="E682" i="1"/>
  <c r="H682" i="1"/>
  <c r="H683" i="1"/>
  <c r="E684" i="1"/>
  <c r="H684" i="1"/>
  <c r="H685" i="1"/>
  <c r="E686" i="1"/>
  <c r="E691" i="1"/>
  <c r="H691" i="1"/>
  <c r="I691" i="1"/>
  <c r="K691" i="1"/>
  <c r="M100" i="3"/>
  <c r="J100" i="3"/>
  <c r="M98" i="3"/>
  <c r="J98" i="3"/>
  <c r="M92" i="3"/>
  <c r="M90" i="3"/>
  <c r="M84" i="3"/>
  <c r="Y84" i="3" s="1"/>
  <c r="S84" i="3" s="1"/>
  <c r="M82" i="3"/>
  <c r="Y82" i="3" s="1"/>
  <c r="S82" i="3" s="1"/>
  <c r="M80" i="3"/>
  <c r="Y80" i="3" s="1"/>
  <c r="S80" i="3" s="1"/>
  <c r="M74" i="3"/>
  <c r="Y74" i="3" s="1"/>
  <c r="S74" i="3" s="1"/>
  <c r="M70" i="3"/>
  <c r="Y70" i="3" s="1"/>
  <c r="S70" i="3" s="1"/>
  <c r="M66" i="3"/>
  <c r="Y66" i="3" s="1"/>
  <c r="S66" i="3" s="1"/>
  <c r="M64" i="3"/>
  <c r="Y64" i="3" s="1"/>
  <c r="S64" i="3" s="1"/>
  <c r="M58" i="3"/>
  <c r="M56" i="3"/>
  <c r="Y56" i="3" s="1"/>
  <c r="S56" i="3" s="1"/>
  <c r="M54" i="3"/>
  <c r="M52" i="3"/>
  <c r="M44" i="3"/>
  <c r="M42" i="3"/>
  <c r="M40" i="3"/>
  <c r="M38" i="3"/>
  <c r="M36" i="3"/>
  <c r="M34" i="3"/>
  <c r="M32" i="3"/>
  <c r="M30" i="3"/>
  <c r="M28" i="3"/>
  <c r="Y28" i="3" s="1"/>
  <c r="S28" i="3" s="1"/>
  <c r="M26" i="3"/>
  <c r="Y26" i="3" s="1"/>
  <c r="S26" i="3" s="1"/>
  <c r="M24" i="3"/>
  <c r="Y24" i="3" s="1"/>
  <c r="S24" i="3" s="1"/>
  <c r="M19" i="3"/>
  <c r="M15" i="3"/>
  <c r="Y15" i="3" s="1"/>
  <c r="S15" i="3" s="1"/>
  <c r="M13" i="3"/>
  <c r="Y13" i="3" s="1"/>
  <c r="S13" i="3" s="1"/>
  <c r="M11" i="3"/>
  <c r="F6" i="3"/>
  <c r="N17" i="3" l="1"/>
  <c r="V17" i="3" s="1"/>
  <c r="N46" i="3"/>
  <c r="V46" i="3" s="1"/>
  <c r="H430" i="6"/>
  <c r="J765" i="6" s="1"/>
  <c r="S171" i="6"/>
  <c r="X171" i="6" s="1"/>
  <c r="E166" i="6" s="1"/>
  <c r="G752" i="6" s="1"/>
  <c r="H806" i="6" s="1"/>
  <c r="S129" i="6"/>
  <c r="X129" i="6" s="1"/>
  <c r="E124" i="6" s="1"/>
  <c r="G750" i="6" s="1"/>
  <c r="H804" i="6" s="1"/>
  <c r="S171" i="5"/>
  <c r="X171" i="5" s="1"/>
  <c r="E166" i="5" s="1"/>
  <c r="G714" i="5" s="1"/>
  <c r="H767" i="5" s="1"/>
  <c r="S129" i="5"/>
  <c r="X129" i="5" s="1"/>
  <c r="E124" i="5" s="1"/>
  <c r="G712" i="5" s="1"/>
  <c r="H765" i="5" s="1"/>
  <c r="S108" i="1"/>
  <c r="X108" i="1" s="1"/>
  <c r="S73" i="1"/>
  <c r="X73" i="1" s="1"/>
  <c r="E67" i="1" s="1"/>
  <c r="N72" i="3"/>
  <c r="Q72" i="3" s="1"/>
  <c r="S150" i="6"/>
  <c r="X150" i="6" s="1"/>
  <c r="E143" i="6" s="1"/>
  <c r="G748" i="6" s="1"/>
  <c r="H802" i="6" s="1"/>
  <c r="S152" i="6"/>
  <c r="X152" i="6" s="1"/>
  <c r="E146" i="6" s="1"/>
  <c r="S150" i="5"/>
  <c r="X150" i="5" s="1"/>
  <c r="E143" i="5" s="1"/>
  <c r="G710" i="5" s="1"/>
  <c r="H763" i="5" s="1"/>
  <c r="S152" i="5"/>
  <c r="X152" i="5" s="1"/>
  <c r="E146" i="5" s="1"/>
  <c r="H105" i="6"/>
  <c r="J751" i="6" s="1"/>
  <c r="N56" i="3"/>
  <c r="Q56" i="3" s="1"/>
  <c r="N68" i="3"/>
  <c r="S72" i="6"/>
  <c r="X72" i="6" s="1"/>
  <c r="E67" i="6" s="1"/>
  <c r="S70" i="6"/>
  <c r="X70" i="6" s="1"/>
  <c r="E64" i="6" s="1"/>
  <c r="G749" i="6" s="1"/>
  <c r="H803" i="6" s="1"/>
  <c r="S70" i="5"/>
  <c r="X70" i="5" s="1"/>
  <c r="E64" i="5" s="1"/>
  <c r="G711" i="5" s="1"/>
  <c r="S72" i="5"/>
  <c r="X72" i="5" s="1"/>
  <c r="E67" i="5" s="1"/>
  <c r="H103" i="1"/>
  <c r="E103" i="1"/>
  <c r="N50" i="3"/>
  <c r="V50" i="3" s="1"/>
  <c r="N48" i="3"/>
  <c r="V48" i="3" s="1"/>
  <c r="V576" i="6"/>
  <c r="W576" i="6" s="1"/>
  <c r="H571" i="6" s="1"/>
  <c r="S576" i="6"/>
  <c r="V359" i="6"/>
  <c r="W359" i="6" s="1"/>
  <c r="S359" i="6"/>
  <c r="V366" i="6"/>
  <c r="W366" i="6" s="1"/>
  <c r="S366" i="6"/>
  <c r="H141" i="1"/>
  <c r="J657" i="1" s="1"/>
  <c r="S146" i="1"/>
  <c r="X146" i="1" s="1"/>
  <c r="E141" i="1" s="1"/>
  <c r="G657" i="1" s="1"/>
  <c r="H520" i="5"/>
  <c r="J742" i="5" s="1"/>
  <c r="H432" i="5"/>
  <c r="J728" i="5" s="1"/>
  <c r="H105" i="5"/>
  <c r="J713" i="5" s="1"/>
  <c r="H86" i="5"/>
  <c r="J715" i="5" s="1"/>
  <c r="S404" i="6"/>
  <c r="X404" i="6" s="1"/>
  <c r="E399" i="6" s="1"/>
  <c r="G767" i="6" s="1"/>
  <c r="H814" i="6" s="1"/>
  <c r="R209" i="6"/>
  <c r="V209" i="6" s="1"/>
  <c r="W209" i="6" s="1"/>
  <c r="H204" i="6" s="1"/>
  <c r="J764" i="6" s="1"/>
  <c r="V411" i="6"/>
  <c r="W411" i="6" s="1"/>
  <c r="S411" i="6"/>
  <c r="V259" i="6"/>
  <c r="W259" i="6" s="1"/>
  <c r="S259" i="6"/>
  <c r="V228" i="6"/>
  <c r="W228" i="6" s="1"/>
  <c r="S228" i="6"/>
  <c r="V474" i="6"/>
  <c r="W474" i="6" s="1"/>
  <c r="H469" i="6" s="1"/>
  <c r="J755" i="6" s="1"/>
  <c r="S474" i="6"/>
  <c r="V297" i="6"/>
  <c r="W297" i="6" s="1"/>
  <c r="S297" i="6"/>
  <c r="V500" i="6"/>
  <c r="W500" i="6" s="1"/>
  <c r="S500" i="6"/>
  <c r="V235" i="6"/>
  <c r="W235" i="6" s="1"/>
  <c r="S235" i="6"/>
  <c r="V290" i="6"/>
  <c r="W290" i="6" s="1"/>
  <c r="S290" i="6"/>
  <c r="V493" i="6"/>
  <c r="W493" i="6" s="1"/>
  <c r="S493" i="6"/>
  <c r="S110" i="6"/>
  <c r="X110" i="6" s="1"/>
  <c r="E105" i="6" s="1"/>
  <c r="G751" i="6" s="1"/>
  <c r="S266" i="6"/>
  <c r="X266" i="6" s="1"/>
  <c r="E261" i="6" s="1"/>
  <c r="G772" i="6" s="1"/>
  <c r="S543" i="6"/>
  <c r="V543" i="6"/>
  <c r="W543" i="6" s="1"/>
  <c r="H538" i="6" s="1"/>
  <c r="J780" i="6" s="1"/>
  <c r="V91" i="6"/>
  <c r="W91" i="6" s="1"/>
  <c r="H86" i="6" s="1"/>
  <c r="J753" i="6" s="1"/>
  <c r="S91" i="6"/>
  <c r="S455" i="6"/>
  <c r="X455" i="6" s="1"/>
  <c r="E450" i="6" s="1"/>
  <c r="G766" i="6" s="1"/>
  <c r="V435" i="6"/>
  <c r="W435" i="6" s="1"/>
  <c r="S435" i="6"/>
  <c r="H451" i="5"/>
  <c r="J717" i="5" s="1"/>
  <c r="S456" i="5"/>
  <c r="X456" i="5" s="1"/>
  <c r="E451" i="5" s="1"/>
  <c r="G717" i="5" s="1"/>
  <c r="R209" i="5"/>
  <c r="S209" i="5" s="1"/>
  <c r="E412" i="5"/>
  <c r="G727" i="5" s="1"/>
  <c r="S525" i="5"/>
  <c r="X525" i="5" s="1"/>
  <c r="E520" i="5" s="1"/>
  <c r="G742" i="5" s="1"/>
  <c r="S259" i="5"/>
  <c r="X259" i="5" s="1"/>
  <c r="E254" i="5" s="1"/>
  <c r="G733" i="5" s="1"/>
  <c r="H777" i="5" s="1"/>
  <c r="S266" i="5"/>
  <c r="X266" i="5" s="1"/>
  <c r="E261" i="5" s="1"/>
  <c r="G734" i="5" s="1"/>
  <c r="S482" i="5"/>
  <c r="X482" i="5" s="1"/>
  <c r="E477" i="5" s="1"/>
  <c r="G750" i="5" s="1"/>
  <c r="S110" i="5"/>
  <c r="X110" i="5" s="1"/>
  <c r="E105" i="5" s="1"/>
  <c r="G713" i="5" s="1"/>
  <c r="V386" i="5"/>
  <c r="W386" i="5" s="1"/>
  <c r="S386" i="5"/>
  <c r="S228" i="5"/>
  <c r="V228" i="5"/>
  <c r="W228" i="5" s="1"/>
  <c r="S235" i="5"/>
  <c r="V235" i="5"/>
  <c r="W235" i="5" s="1"/>
  <c r="V393" i="5"/>
  <c r="W393" i="5" s="1"/>
  <c r="S393" i="5"/>
  <c r="S91" i="5"/>
  <c r="X91" i="5" s="1"/>
  <c r="E86" i="5" s="1"/>
  <c r="G715" i="5" s="1"/>
  <c r="S417" i="5"/>
  <c r="X417" i="5" s="1"/>
  <c r="S290" i="5"/>
  <c r="X290" i="5" s="1"/>
  <c r="E285" i="5" s="1"/>
  <c r="G735" i="5" s="1"/>
  <c r="H778" i="5" s="1"/>
  <c r="S297" i="5"/>
  <c r="X297" i="5" s="1"/>
  <c r="E292" i="5" s="1"/>
  <c r="G736" i="5" s="1"/>
  <c r="AC769" i="5"/>
  <c r="AD769" i="5" s="1"/>
  <c r="AE769" i="5" s="1"/>
  <c r="AG769" i="5" s="1"/>
  <c r="S437" i="5"/>
  <c r="X437" i="5" s="1"/>
  <c r="E432" i="5" s="1"/>
  <c r="G728" i="5" s="1"/>
  <c r="S475" i="5"/>
  <c r="X475" i="5" s="1"/>
  <c r="E470" i="5" s="1"/>
  <c r="G749" i="5" s="1"/>
  <c r="H781" i="5" s="1"/>
  <c r="V525" i="1"/>
  <c r="W525" i="1" s="1"/>
  <c r="S525" i="1"/>
  <c r="V532" i="1"/>
  <c r="W532" i="1" s="1"/>
  <c r="S532" i="1"/>
  <c r="H338" i="1"/>
  <c r="J677" i="1" s="1"/>
  <c r="R304" i="1"/>
  <c r="S304" i="1" s="1"/>
  <c r="S450" i="1"/>
  <c r="S218" i="1"/>
  <c r="X218" i="1" s="1"/>
  <c r="E216" i="1" s="1"/>
  <c r="G664" i="1" s="1"/>
  <c r="S222" i="1"/>
  <c r="S214" i="1"/>
  <c r="X214" i="1" s="1"/>
  <c r="E212" i="1" s="1"/>
  <c r="G662" i="1" s="1"/>
  <c r="AC719" i="1" s="1"/>
  <c r="AD719" i="1" s="1"/>
  <c r="AE719" i="1" s="1"/>
  <c r="AG719" i="1" s="1"/>
  <c r="H719" i="1" s="1"/>
  <c r="S588" i="1"/>
  <c r="S71" i="1"/>
  <c r="S457" i="1"/>
  <c r="S362" i="1"/>
  <c r="V362" i="1"/>
  <c r="W362" i="1" s="1"/>
  <c r="V127" i="1"/>
  <c r="W127" i="1" s="1"/>
  <c r="H122" i="1" s="1"/>
  <c r="J656" i="1" s="1"/>
  <c r="S127" i="1"/>
  <c r="V204" i="1"/>
  <c r="W204" i="1" s="1"/>
  <c r="H199" i="1" s="1"/>
  <c r="J660" i="1" s="1"/>
  <c r="S204" i="1"/>
  <c r="S369" i="1"/>
  <c r="V369" i="1"/>
  <c r="W369" i="1" s="1"/>
  <c r="S343" i="1"/>
  <c r="X343" i="1" s="1"/>
  <c r="E338" i="1" s="1"/>
  <c r="G677" i="1" s="1"/>
  <c r="S488" i="1"/>
  <c r="V488" i="1"/>
  <c r="W488" i="1" s="1"/>
  <c r="S419" i="1"/>
  <c r="V419" i="1"/>
  <c r="W419" i="1" s="1"/>
  <c r="S184" i="1"/>
  <c r="V184" i="1"/>
  <c r="W184" i="1" s="1"/>
  <c r="H179" i="1" s="1"/>
  <c r="J659" i="1" s="1"/>
  <c r="S481" i="1"/>
  <c r="V481" i="1"/>
  <c r="W481" i="1" s="1"/>
  <c r="S106" i="1"/>
  <c r="V106" i="1"/>
  <c r="W106" i="1" s="1"/>
  <c r="H100" i="1" s="1"/>
  <c r="S323" i="1"/>
  <c r="V323" i="1"/>
  <c r="W323" i="1" s="1"/>
  <c r="H318" i="1" s="1"/>
  <c r="J676" i="1" s="1"/>
  <c r="H216" i="1"/>
  <c r="J664" i="1" s="1"/>
  <c r="S165" i="1"/>
  <c r="V165" i="1"/>
  <c r="W165" i="1" s="1"/>
  <c r="H160" i="1" s="1"/>
  <c r="J658" i="1" s="1"/>
  <c r="S426" i="1"/>
  <c r="V426" i="1"/>
  <c r="W426" i="1" s="1"/>
  <c r="V588" i="1"/>
  <c r="W588" i="1" s="1"/>
  <c r="H583" i="1" s="1"/>
  <c r="J691" i="1" s="1"/>
  <c r="V457" i="1"/>
  <c r="W457" i="1" s="1"/>
  <c r="V450" i="1"/>
  <c r="W450" i="1" s="1"/>
  <c r="V222" i="1"/>
  <c r="W222" i="1" s="1"/>
  <c r="V71" i="1"/>
  <c r="W71" i="1" s="1"/>
  <c r="H64" i="1" s="1"/>
  <c r="J654" i="1" s="1"/>
  <c r="N40" i="3"/>
  <c r="V40" i="3" s="1"/>
  <c r="N11" i="3"/>
  <c r="N42" i="3"/>
  <c r="V42" i="3" s="1"/>
  <c r="N13" i="3"/>
  <c r="Q13" i="3" s="1"/>
  <c r="N44" i="3"/>
  <c r="V44" i="3" s="1"/>
  <c r="N80" i="3"/>
  <c r="V80" i="3" s="1"/>
  <c r="N52" i="3"/>
  <c r="V52" i="3" s="1"/>
  <c r="N82" i="3"/>
  <c r="V82" i="3" s="1"/>
  <c r="N54" i="3"/>
  <c r="V54" i="3" s="1"/>
  <c r="N19" i="3"/>
  <c r="V19" i="3" s="1"/>
  <c r="N84" i="3"/>
  <c r="V84" i="3" s="1"/>
  <c r="N90" i="3"/>
  <c r="V90" i="3" s="1"/>
  <c r="N92" i="3"/>
  <c r="V92" i="3" s="1"/>
  <c r="N64" i="3"/>
  <c r="V64" i="3" s="1"/>
  <c r="N36" i="3"/>
  <c r="V36" i="3" s="1"/>
  <c r="N100" i="3"/>
  <c r="V100" i="3" s="1"/>
  <c r="N70" i="3"/>
  <c r="V70" i="3" s="1"/>
  <c r="N30" i="3"/>
  <c r="V30" i="3" s="1"/>
  <c r="N32" i="3"/>
  <c r="V32" i="3" s="1"/>
  <c r="N66" i="3"/>
  <c r="V66" i="3" s="1"/>
  <c r="N98" i="3"/>
  <c r="V98" i="3" s="1"/>
  <c r="Y11" i="3"/>
  <c r="S11" i="3" s="1"/>
  <c r="N15" i="3"/>
  <c r="N28" i="3"/>
  <c r="N74" i="3"/>
  <c r="Y19" i="3"/>
  <c r="S19" i="3" s="1"/>
  <c r="N26" i="3"/>
  <c r="N38" i="3"/>
  <c r="V38" i="3" s="1"/>
  <c r="N58" i="3"/>
  <c r="V58" i="3" s="1"/>
  <c r="N24" i="3"/>
  <c r="N34" i="3"/>
  <c r="V34" i="3" s="1"/>
  <c r="Q17" i="3" l="1"/>
  <c r="V72" i="3"/>
  <c r="V56" i="3"/>
  <c r="AC805" i="6"/>
  <c r="AD805" i="6" s="1"/>
  <c r="AE805" i="6" s="1"/>
  <c r="AG805" i="6" s="1"/>
  <c r="H805" i="6" s="1"/>
  <c r="V68" i="3"/>
  <c r="Q68" i="3"/>
  <c r="AC780" i="5"/>
  <c r="AD780" i="5" s="1"/>
  <c r="AE780" i="5" s="1"/>
  <c r="AG780" i="5" s="1"/>
  <c r="H780" i="5" s="1"/>
  <c r="AC774" i="5"/>
  <c r="AD774" i="5" s="1"/>
  <c r="AE774" i="5" s="1"/>
  <c r="AG774" i="5" s="1"/>
  <c r="H774" i="5" s="1"/>
  <c r="J655" i="1"/>
  <c r="X184" i="1"/>
  <c r="Q11" i="3"/>
  <c r="AC808" i="6"/>
  <c r="AD808" i="6" s="1"/>
  <c r="AE808" i="6" s="1"/>
  <c r="AG808" i="6" s="1"/>
  <c r="H808" i="6" s="1"/>
  <c r="X576" i="6"/>
  <c r="E571" i="6" s="1"/>
  <c r="X366" i="6"/>
  <c r="E361" i="6" s="1"/>
  <c r="X435" i="6"/>
  <c r="E430" i="6" s="1"/>
  <c r="G765" i="6" s="1"/>
  <c r="AC812" i="6" s="1"/>
  <c r="AD812" i="6" s="1"/>
  <c r="AE812" i="6" s="1"/>
  <c r="AG812" i="6" s="1"/>
  <c r="X359" i="6"/>
  <c r="E354" i="6" s="1"/>
  <c r="AC813" i="6"/>
  <c r="AD813" i="6" s="1"/>
  <c r="AE813" i="6" s="1"/>
  <c r="AG813" i="6" s="1"/>
  <c r="H813" i="6" s="1"/>
  <c r="X228" i="6"/>
  <c r="E223" i="6" s="1"/>
  <c r="G769" i="6" s="1"/>
  <c r="H815" i="6" s="1"/>
  <c r="X493" i="6"/>
  <c r="E488" i="6" s="1"/>
  <c r="G787" i="6" s="1"/>
  <c r="H820" i="6" s="1"/>
  <c r="X290" i="6"/>
  <c r="E285" i="6" s="1"/>
  <c r="G773" i="6" s="1"/>
  <c r="H817" i="6" s="1"/>
  <c r="X500" i="6"/>
  <c r="E495" i="6" s="1"/>
  <c r="G788" i="6" s="1"/>
  <c r="X543" i="6"/>
  <c r="E538" i="6" s="1"/>
  <c r="G780" i="6" s="1"/>
  <c r="X235" i="6"/>
  <c r="E230" i="6" s="1"/>
  <c r="G770" i="6" s="1"/>
  <c r="X297" i="6"/>
  <c r="E292" i="6" s="1"/>
  <c r="G774" i="6" s="1"/>
  <c r="X91" i="6"/>
  <c r="E86" i="6" s="1"/>
  <c r="G753" i="6" s="1"/>
  <c r="AC807" i="6" s="1"/>
  <c r="AD807" i="6" s="1"/>
  <c r="AE807" i="6" s="1"/>
  <c r="AG807" i="6" s="1"/>
  <c r="X411" i="6"/>
  <c r="E406" i="6" s="1"/>
  <c r="G768" i="6" s="1"/>
  <c r="X474" i="6"/>
  <c r="E469" i="6" s="1"/>
  <c r="G755" i="6" s="1"/>
  <c r="AC809" i="6" s="1"/>
  <c r="AD809" i="6" s="1"/>
  <c r="AE809" i="6" s="1"/>
  <c r="AG809" i="6" s="1"/>
  <c r="H809" i="6" s="1"/>
  <c r="X259" i="6"/>
  <c r="E254" i="6" s="1"/>
  <c r="G771" i="6" s="1"/>
  <c r="H816" i="6" s="1"/>
  <c r="X532" i="1"/>
  <c r="E527" i="1" s="1"/>
  <c r="G699" i="1" s="1"/>
  <c r="S209" i="6"/>
  <c r="X209" i="6" s="1"/>
  <c r="E204" i="6" s="1"/>
  <c r="G764" i="6" s="1"/>
  <c r="AC770" i="5"/>
  <c r="AD770" i="5" s="1"/>
  <c r="AE770" i="5" s="1"/>
  <c r="AG770" i="5" s="1"/>
  <c r="H770" i="5" s="1"/>
  <c r="AC773" i="5"/>
  <c r="AD773" i="5" s="1"/>
  <c r="AE773" i="5" s="1"/>
  <c r="AG773" i="5" s="1"/>
  <c r="H773" i="5" s="1"/>
  <c r="V209" i="5"/>
  <c r="W209" i="5" s="1"/>
  <c r="AC768" i="5"/>
  <c r="AD768" i="5" s="1"/>
  <c r="AE768" i="5" s="1"/>
  <c r="AG768" i="5" s="1"/>
  <c r="H768" i="5" s="1"/>
  <c r="H769" i="5"/>
  <c r="X386" i="5"/>
  <c r="E381" i="5" s="1"/>
  <c r="G729" i="5" s="1"/>
  <c r="H775" i="5" s="1"/>
  <c r="H764" i="5"/>
  <c r="AC766" i="5"/>
  <c r="AD766" i="5" s="1"/>
  <c r="AE766" i="5" s="1"/>
  <c r="AG766" i="5" s="1"/>
  <c r="H766" i="5" s="1"/>
  <c r="X393" i="5"/>
  <c r="E388" i="5" s="1"/>
  <c r="G730" i="5" s="1"/>
  <c r="X235" i="5"/>
  <c r="E230" i="5" s="1"/>
  <c r="G732" i="5" s="1"/>
  <c r="X228" i="5"/>
  <c r="E223" i="5" s="1"/>
  <c r="G731" i="5" s="1"/>
  <c r="H776" i="5" s="1"/>
  <c r="Q70" i="3"/>
  <c r="Q82" i="3"/>
  <c r="V13" i="3"/>
  <c r="Q66" i="3"/>
  <c r="X525" i="1"/>
  <c r="E520" i="1" s="1"/>
  <c r="G698" i="1" s="1"/>
  <c r="H730" i="1" s="1"/>
  <c r="X450" i="1"/>
  <c r="E445" i="1" s="1"/>
  <c r="G682" i="1" s="1"/>
  <c r="H726" i="1" s="1"/>
  <c r="AC723" i="1"/>
  <c r="AD723" i="1" s="1"/>
  <c r="AE723" i="1" s="1"/>
  <c r="AG723" i="1" s="1"/>
  <c r="H723" i="1" s="1"/>
  <c r="X71" i="1"/>
  <c r="V304" i="1"/>
  <c r="W304" i="1" s="1"/>
  <c r="X362" i="1"/>
  <c r="X127" i="1"/>
  <c r="E122" i="1" s="1"/>
  <c r="G656" i="1" s="1"/>
  <c r="H714" i="1" s="1"/>
  <c r="X588" i="1"/>
  <c r="E583" i="1" s="1"/>
  <c r="G691" i="1" s="1"/>
  <c r="X222" i="1"/>
  <c r="E220" i="1" s="1"/>
  <c r="G666" i="1" s="1"/>
  <c r="X204" i="1"/>
  <c r="E199" i="1" s="1"/>
  <c r="G660" i="1" s="1"/>
  <c r="X369" i="1"/>
  <c r="E364" i="1" s="1"/>
  <c r="G679" i="1" s="1"/>
  <c r="X457" i="1"/>
  <c r="E452" i="1" s="1"/>
  <c r="G683" i="1" s="1"/>
  <c r="X419" i="1"/>
  <c r="X106" i="1"/>
  <c r="E100" i="1" s="1"/>
  <c r="X488" i="1"/>
  <c r="E483" i="1" s="1"/>
  <c r="G685" i="1" s="1"/>
  <c r="X165" i="1"/>
  <c r="E160" i="1" s="1"/>
  <c r="G658" i="1" s="1"/>
  <c r="H716" i="1" s="1"/>
  <c r="X426" i="1"/>
  <c r="E421" i="1" s="1"/>
  <c r="G681" i="1" s="1"/>
  <c r="E179" i="1"/>
  <c r="G659" i="1" s="1"/>
  <c r="X323" i="1"/>
  <c r="E318" i="1" s="1"/>
  <c r="G676" i="1" s="1"/>
  <c r="AC722" i="1" s="1"/>
  <c r="AD722" i="1" s="1"/>
  <c r="AE722" i="1" s="1"/>
  <c r="AG722" i="1" s="1"/>
  <c r="X481" i="1"/>
  <c r="E476" i="1" s="1"/>
  <c r="G684" i="1" s="1"/>
  <c r="H727" i="1" s="1"/>
  <c r="AC715" i="1"/>
  <c r="AD715" i="1" s="1"/>
  <c r="AE715" i="1" s="1"/>
  <c r="AG715" i="1" s="1"/>
  <c r="Q19" i="3"/>
  <c r="Q80" i="3"/>
  <c r="Q64" i="3"/>
  <c r="V11" i="3"/>
  <c r="Q84" i="3"/>
  <c r="V74" i="3"/>
  <c r="Q74" i="3"/>
  <c r="V28" i="3"/>
  <c r="Q28" i="3"/>
  <c r="V24" i="3"/>
  <c r="Q24" i="3"/>
  <c r="V15" i="3"/>
  <c r="Q15" i="3"/>
  <c r="Q26" i="3"/>
  <c r="V26" i="3"/>
  <c r="H812" i="6" l="1"/>
  <c r="E357" i="1"/>
  <c r="G678" i="1" s="1"/>
  <c r="H724" i="1" s="1"/>
  <c r="E64" i="1"/>
  <c r="G654" i="1" s="1"/>
  <c r="H712" i="1" s="1"/>
  <c r="G655" i="1"/>
  <c r="H713" i="1" s="1"/>
  <c r="AC717" i="1"/>
  <c r="AD717" i="1" s="1"/>
  <c r="AE717" i="1" s="1"/>
  <c r="AG717" i="1" s="1"/>
  <c r="H717" i="1" s="1"/>
  <c r="H807" i="6"/>
  <c r="AC819" i="6"/>
  <c r="AD819" i="6" s="1"/>
  <c r="AE819" i="6" s="1"/>
  <c r="AG819" i="6" s="1"/>
  <c r="H819" i="6" s="1"/>
  <c r="G789" i="6"/>
  <c r="H821" i="6" s="1"/>
  <c r="X209" i="5"/>
  <c r="E204" i="5" s="1"/>
  <c r="G726" i="5" s="1"/>
  <c r="H204" i="5"/>
  <c r="J726" i="5" s="1"/>
  <c r="E414" i="1"/>
  <c r="G680" i="1" s="1"/>
  <c r="H725" i="1" s="1"/>
  <c r="H722" i="1"/>
  <c r="H715" i="1"/>
  <c r="AC811" i="6"/>
  <c r="AD811" i="6" s="1"/>
  <c r="AE811" i="6" s="1"/>
  <c r="AG811" i="6" s="1"/>
  <c r="H811" i="6" s="1"/>
  <c r="AC729" i="1"/>
  <c r="AD729" i="1" s="1"/>
  <c r="AE729" i="1" s="1"/>
  <c r="AG729" i="1" s="1"/>
  <c r="H729" i="1" s="1"/>
  <c r="X304" i="1"/>
  <c r="E299" i="1" s="1"/>
  <c r="G675" i="1" s="1"/>
  <c r="H299" i="1"/>
  <c r="J675" i="1" s="1"/>
  <c r="AC718" i="1"/>
  <c r="AC772" i="5" l="1"/>
  <c r="AD772" i="5" s="1"/>
  <c r="AE772" i="5" s="1"/>
  <c r="AG772" i="5" s="1"/>
  <c r="H772" i="5" s="1"/>
  <c r="AD718" i="1"/>
  <c r="AE718" i="1" s="1"/>
  <c r="AG718" i="1" s="1"/>
  <c r="H718" i="1" s="1"/>
  <c r="AC721" i="1"/>
  <c r="AD721" i="1" s="1"/>
  <c r="AE721" i="1" s="1"/>
  <c r="AG721" i="1" s="1"/>
  <c r="H721" i="1" s="1"/>
</calcChain>
</file>

<file path=xl/sharedStrings.xml><?xml version="1.0" encoding="utf-8"?>
<sst xmlns="http://schemas.openxmlformats.org/spreadsheetml/2006/main" count="6853" uniqueCount="701">
  <si>
    <t>min</t>
  </si>
  <si>
    <t>max</t>
  </si>
  <si>
    <t>Comment</t>
  </si>
  <si>
    <t>Calcium</t>
  </si>
  <si>
    <t>mg/L</t>
  </si>
  <si>
    <t>Verify Data Entry</t>
  </si>
  <si>
    <t xml:space="preserve">Calcium levels are elevated above target levels. Let Calcium settle down naturally into the 420-440 range.
Stop or better only reduce Calcium part or Calcium reactor PH and don't perform Water Changes if not necessary otherwise. </t>
  </si>
  <si>
    <t>Comment to Test Result data</t>
  </si>
  <si>
    <t>Magnesium</t>
  </si>
  <si>
    <t>Magnesium levels are elevated above target levels. Let Magnesium settle down naturally into the 1350 range.
In certain cases these levels are desired for certain treatments, but shall not be maintained for a longer period of time.</t>
  </si>
  <si>
    <t>ml</t>
  </si>
  <si>
    <t>for</t>
  </si>
  <si>
    <t>No correction dosing required</t>
  </si>
  <si>
    <t>day(s)</t>
  </si>
  <si>
    <t>Conc</t>
  </si>
  <si>
    <t>Current</t>
  </si>
  <si>
    <t>target</t>
  </si>
  <si>
    <t>increase</t>
  </si>
  <si>
    <t>total solution</t>
  </si>
  <si>
    <t>max increase per day</t>
  </si>
  <si>
    <t>days needed</t>
  </si>
  <si>
    <t>days up rounded</t>
  </si>
  <si>
    <t>dosage per day</t>
  </si>
  <si>
    <t>Major Trace Elements</t>
  </si>
  <si>
    <t xml:space="preserve">
</t>
  </si>
  <si>
    <t>Salinity</t>
  </si>
  <si>
    <t>PSU</t>
  </si>
  <si>
    <t>Acceptable range, no action.</t>
  </si>
  <si>
    <t>Hint: Increase Salinity by placing a Jar of Dry salt into a decent flow area in the sump and let it slowly dissolve.</t>
  </si>
  <si>
    <t>Hint: Decrease salinity by dilution. Ideally a few times per day, over a few days, take out a Jar of Tank water and let it be diluted manually or by the Top off system.</t>
  </si>
  <si>
    <t>Carbonate Hardness</t>
  </si>
  <si>
    <t>dKH</t>
  </si>
  <si>
    <t xml:space="preserve">Alkalinity in dangerously low levels below 6.5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
Check your method and equipment used to maintain Alkalinity!!!
</t>
  </si>
  <si>
    <t>Alkalinity is low, adjust accordingly and slowly.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t>
  </si>
  <si>
    <t>Alkalinity in these slightly lower levels are usually only recommended at ULNS.
Ideal user friendly Alkalinity is between 7.8 and 8.5 for most Reeftanks.
Adjust your Total Alkalinity with test kits and measure routinely to maintain these ranges. Increase Alkalinity slowly over a few days to avoid shocking the system, a daily increase of not more than 1dKH spread over 24hours is recommended.</t>
  </si>
  <si>
    <t xml:space="preserve">Ideal Alkalinity range for most Reef Tanks. </t>
  </si>
  <si>
    <t>Alkalinity in these slightly higher levels are usually not recommended at very low Nutrient levels and may cause washed out colors and beaching effects then.
Ideal user friendly Alkalinity is between 7.8 and 8.5 for most Reeftanks.
Adjust your Total Alkalinity with test kits and measure routinely to maintain these ranges. Decrease Alkalinity slowly over a few days to avoid shocking the system, a daily decrease of not more than 1dKH spread over 24hours is recommended.</t>
  </si>
  <si>
    <t>Alkalinity in these higher levels are usually not recommended at very low Nutrient levels and may cause washed out colors and beaching effects then.
Recommended is to lower Alkalinity.
Ideal user friendly Alkalinity is between 7.8 and 8.5 for most Reeftanks.
Adjust your Total Alkalinity with test kits and measure routinely to maintain these ranges. Decrease Alkalinity slowly over a few days to avoid shocking the system, a daily decrease of not more than 1dKH spread over 24hours is recommended.</t>
  </si>
  <si>
    <t>Base Elements</t>
  </si>
  <si>
    <t>Sulfur</t>
  </si>
  <si>
    <t>Acceptable range, depending on Salinity levels.</t>
  </si>
  <si>
    <t>Potassium</t>
  </si>
  <si>
    <t>Correction dosage recommended to achieve ideal target of 410mg/L   (Stock Solution: 100gram Brightwell Potassion-P in 1 Liter RODI Water)</t>
  </si>
  <si>
    <t>Bromine</t>
  </si>
  <si>
    <t>Depleted level, immediately replenish this Element with Reef Moonshiners Bromine as per Dosing instructions below or via use of the Reef Moonshiners Calculator.
Reef Moonshiner target of 85 is recommended.</t>
  </si>
  <si>
    <t>Below target level, correct this Element with Reef Moonshiners Bromine as per Dosing instructions below or via use of the Reef Moonshiners Calculator.
Reef Moonshiner target of 85 is recommended.</t>
  </si>
  <si>
    <t>Correction dosage recommended to achieve ideal target of 85mg/L   (Reef Moonshiners Bromine)</t>
  </si>
  <si>
    <t>Strontium</t>
  </si>
  <si>
    <t xml:space="preserve">Slightly elevated above the target level of 10.
Let it naturally settle down and watch on subsequent ICP's if Element further increases or reduces slowly. </t>
  </si>
  <si>
    <t xml:space="preserve">Critical elevated above the target level of 10. 
Not recommended to exceed 20, bleaching effects may occur.
Above 40 it's recommended to perform Water changes to reduce the level below 20. With a common Reef Salt, a 20% Water Change should bring this element down by approximately 10%.
</t>
  </si>
  <si>
    <t>Boron</t>
  </si>
  <si>
    <t>Depleted level, immediately replenish this Element with Reef Moonshiners Fluoride as per Dosing instructions below or via use of the Reef Moonshiners Calculator.
Reef Moonshiner target of 1.5 is recommended.</t>
  </si>
  <si>
    <t>Below target level, correct this Element with Reef Moonshiners Fluoride as per Dosing instructions below or via use of the Reef Moonshiners Calculator.
Reef Moonshiner target of 1.5 is recommended.</t>
  </si>
  <si>
    <t xml:space="preserve">Slightly elevated above the target level of 1.5.
Let it naturally settle down and watch on subsequent ICP's.
If this Element was corrected before to 1.5, you may have used a too large tank system volume in the dosing calculator or this Assessment tool.
</t>
  </si>
  <si>
    <t>Critical elevated above the target level of 1.5. Not recommended to exceed 2 to avoid irreversible damage to corals.
Let it naturally settle down and watch on subsequent ICP's if it further increases or reduces slowly. 
If this Element was corrected before to 1.5, you may have used a too large tank system volume in the dosing calculator or this Assessment tool.</t>
  </si>
  <si>
    <t xml:space="preserve">Critical elevated above the target level of 1.5. Not recommended to exceed 2.
At this point it's recommended to perform Water changes to reduce the level to below 2 at least. With a common Reef Salt, a 20% Water Change should bring this element down by approximately 10%.
</t>
  </si>
  <si>
    <t>Correction dosage recommended to achieve ideal target of 1.5mg/L   (Reef Moonshiners Fluoride)</t>
  </si>
  <si>
    <t>Minor Trace Elements</t>
  </si>
  <si>
    <t>Lithium</t>
  </si>
  <si>
    <t>µg/L</t>
  </si>
  <si>
    <t>Silicon</t>
  </si>
  <si>
    <t>Silicates are unusual to be low, it might be reduced by too much absorbing media in use. 
Monitor on subsequent ICP tests if Silicates decreasing further before taking action.</t>
  </si>
  <si>
    <t xml:space="preserve">Silicates are unusual to be low, it might be reduced by too much absorbing media in use. 
Monitor on subsequent ICP tests if Silicates decreases further before taking action after discontinuing absorbing media in the setup. Check your absorbing media manufacturers descriptions if media does absorb silicates off the Water such as RowaPhos etc.
</t>
  </si>
  <si>
    <t>Iodine</t>
  </si>
  <si>
    <t>Ideal range, maintain the daily Iodide drop dosing as described in the Moonshiner Handbook Iodine section (which is a must read! ).
Significant changes in the Filtration system such as aeration and skimmer changes can influence the daily Iodine dosing routine, hence keep monitoring via ICP and maintain consistence on dosing it daily.</t>
  </si>
  <si>
    <t xml:space="preserve">Slightly elevated above the target level of 75-95.
Let it naturally settle down and watch on subsequent ICP's.
If you are dosing the daily drops of Iodide per the Reef Moonshiner Handbook already, simply reduce the daily amount of drops and wait for the next ICP result.
</t>
  </si>
  <si>
    <t>See comments to test result above and reduce/stop as described.</t>
  </si>
  <si>
    <t>Barium</t>
  </si>
  <si>
    <t>Acceptable range, however Reef Moonshiner method recommends a target level of 15.
Correct this Element to 15 with Reef Moonshiners Barium as per Dosing instructions below or via use of the Reef Moonshiners Calculator.</t>
  </si>
  <si>
    <t>Low Barium level, correct this Element to 15 with Reef Moonshiners Barium as per Dosing instructions below or via use of the Reef Moonshiners Calculator.</t>
  </si>
  <si>
    <t>Correction dosage recommended to achieve ideal target of 15µg/L   (Reef Moonshiners Barium)</t>
  </si>
  <si>
    <t>Correction dosage recommended to achieve increased target of 30µg/L   (Reef Moonshiners Barium)</t>
  </si>
  <si>
    <t>Molybdenum</t>
  </si>
  <si>
    <t xml:space="preserve">Very low (depleted below 3) Molybdenum level.
Correct this Element to 15 with Reef Moonshiners Molybdenum as per Dosing instructions below or via use of the Reef Moonshiners Calculator.
</t>
  </si>
  <si>
    <t>Correction dosage recommended to achieve ideal target of 15µg/L   (Reef Moonshiners Molybdenum)</t>
  </si>
  <si>
    <t>Nickel</t>
  </si>
  <si>
    <t xml:space="preserve">Nickel detected but below target level.
Correct this Element to 2.5 with Reef Moonshiners Nickel as per Dosing instructions below or via use of the Reef Moonshiners Calculator.
</t>
  </si>
  <si>
    <t>Correction dosage recommended to achieve ideal target of 2.5µg/L   (Reef Moonshiners Nickel)</t>
  </si>
  <si>
    <t>Manganese</t>
  </si>
  <si>
    <t>No daily dosing recommended</t>
  </si>
  <si>
    <t>ml per day</t>
  </si>
  <si>
    <t>OR</t>
  </si>
  <si>
    <t>Arsenic</t>
  </si>
  <si>
    <t xml:space="preserve">Arsenic shall not be detectable at any time in an enclosed Reef tank.
</t>
  </si>
  <si>
    <t>If Arsenic is detected find the source, since the source is likely strong enough to be a serious hazard in your environment and for your family!</t>
  </si>
  <si>
    <t>Beryllium</t>
  </si>
  <si>
    <t xml:space="preserve">Beryllium below detectable levels, pretty normal in any common Reeftank, since not supplemented.
Beryllium is also one of the elements in the Reef Moonshiner Liqui-Mud for mostly to replenish small amounts of Beryllium and many other rare earth minerals we can't and won't supplement.
Beryllium may be detected while a fresh natural Mud bed is in use for a few months such as Fiji-Mud. 
</t>
  </si>
  <si>
    <t xml:space="preserve"> </t>
  </si>
  <si>
    <t>Cobalt</t>
  </si>
  <si>
    <t>Iron</t>
  </si>
  <si>
    <t>Copper</t>
  </si>
  <si>
    <t>Selenium</t>
  </si>
  <si>
    <t>Silver</t>
  </si>
  <si>
    <t xml:space="preserve">Silver below detectable levels, pretty normal in any common Reeftank, since not supplemented.
Silver is also one of the elements in the Reef Moonshiner Liqui-Mud for mostly to replenish small amounts of Silver and many other rare earth minerals we can't and won't supplement.
Silver may be detected while a fresh natural Mud bed is in use for a few months such as Fiji-Mud. 
</t>
  </si>
  <si>
    <t xml:space="preserve">Silver in detectable levels, very unusual in any common Reeftank, since not supplemented and will usually deplete and oxidize very fast.
Watch on subsequent ICP test if still detected, and if so, search for corroding equipment such as Probes, electronics, UV bulbs and verify RODI results.
</t>
  </si>
  <si>
    <t>Vanadium</t>
  </si>
  <si>
    <t xml:space="preserve">Vanadium above the desired range of 1-2, in a range of concern. It usually drops on it's own, if not supplemented, no water changes or absorbers necessary.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</si>
  <si>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Daily Dosage of Seachem Reef Iodide is recommended until 75-95 is achieved. 
As a starting point, 2-3 drops per 100Gallons are dosed daily and the amount of drops is going to be adjusted from ICP to ICP.
Read the Iodine Dosing Instruction page in the Reef Moonshiner's Handbook for all the details and how to apply this routine.
Read the Reef Moonshiner's Handbook guidance for the recommended Cobalt blue dropper bottles as used for other elements as needed.
Info: The dropper bottles will dispense on average 0.03ml of liquid per drop.</t>
  </si>
  <si>
    <t>Zinc</t>
  </si>
  <si>
    <t>Correction dosage recommended to achieve ideal target of 5µg/L   (Reef Moonshiners Zinc)</t>
  </si>
  <si>
    <t>Tin/Stannum</t>
  </si>
  <si>
    <t xml:space="preserve">Extremely high elevated levels of Tin are detected.
In this case many large Water changes are recommended to avoid further increase and find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</si>
  <si>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Pollutants</t>
  </si>
  <si>
    <t>Aluminum</t>
  </si>
  <si>
    <t>Lanthanum</t>
  </si>
  <si>
    <t>Other Pollutants</t>
  </si>
  <si>
    <t>Magnesium levels are highly elevated above target level of 1350.
Stop any Magnesium supplementation and revisit Dosing/Reactor setup. 
Magnesium levels that high may contribute to soft SPS skeleton.
In certain cases these levels are desired for certain treatments, but shall not be maintained for a longer period of time.
Above 1800, Water changes are recommended to get Magnesium to acceptable levels.</t>
  </si>
  <si>
    <t>Very low Sulfur levels. Check data entry.
Sulfur this low can be a result of low salinity.</t>
  </si>
  <si>
    <t xml:space="preserve">Elevated result when Salinity is in an acceptable range.
The common reason for this elevated level is usually from recent larger supplementations of Magnesium with use of Magnesium products based on Magnesium Sulfides.
Watch on subsequent ICP test if sulfides are creeping up or going down. Usually with no further significant supplementation, these increased levels normalize relatively fast within a month or two.
</t>
  </si>
  <si>
    <t>Elevated result when Salinity is in an acceptable range.
The common reason for this elevated level is usually from recent larger supplementations of Magnesium with use of Magnesium products based on Magnesium Sulfides.
Watch on subsequent ICP test if sulfides are creeping up or going down. Usually with no further significant supplementation, these increased levels normalize relatively fast within a month or two.</t>
  </si>
  <si>
    <t xml:space="preserve">Very high result when Salinity is in an acceptable range.
The common reason for this elevated level is usually from recent larger supplementations of Magnesium with use of Magnesium products based on Magnesium Sulfides.
Very high Sulfide levels can support certain bacteria to bloom.
</t>
  </si>
  <si>
    <t xml:space="preserve">Potassium levels are elevated above target levels. Let Potassium settle down naturally into the 400-420 range.
If not supplemented, Potassium may rise from Potassium Nitrate dosing or other supplements containing Potassium, check products in use.
Watch subsequent ICP if Potassium keeps rising or will fall slowly. Potassium consumption is a slow process and will take time.
</t>
  </si>
  <si>
    <t xml:space="preserve">Potassium levels are highly elevated above target levels. At this point the reduction via Water changes is recommended to get below 500 at least. 
If not supplemented, Potassium may rise from Potassium Nitrate dosing or other supplements containing Potassium, check products in use. 
In certain cases these levels are desired for certain treatments, but shall not be maintained for a longer period of time.
</t>
  </si>
  <si>
    <t xml:space="preserve">Silicates are in depletion range, and may be reduced by absorbing media in use. 
Monitor on subsequent ICP tests if Silicates decreases further before taking action after discontinuing absorbing media in the setup. Check your absorbing media manufacturers descriptions if media does absorb silicates off the Water such as RowaPhos etc.
If close to zero, you may consider supplementation of silicates by using Brightwell SpongeExcel which supplements silicate. However if an absorber is identified as the cause, remove absorber first prior supplementing to avoid sudden peak and algae issue.
</t>
  </si>
  <si>
    <t xml:space="preserve">Silicates slightly elevated, monitor the levels on subsequent ICP tests.
Watch on subsequent tests if Silicates keeps increasing or do reduce naturally. This will take normally a few weeks.
It may come in from Salts, Supplements, Foods and from Top off water.
Review the RODI test results, since many time silicates are passing many DI resins even while showing zero TDS. If so, it's recommended to use a DI resin that is a mix of regular resin and silicate removal resin, for example the Spectra pure SilicaBuster cartridges.
</t>
  </si>
  <si>
    <t>Silicates are significantly elevated, monitor the levels on subsequent ICP tests.
Watch on subsequent tests if Silicates keeps increasing or do reduce naturally. This will take normally a few weeks/months.
Silicates that high may contribute to Algae issues.
It may come in from Salts, Supplements, Foods and from Top off water.
Review the RODI test results, since many time silicates are passing many DI resins even while showing zero TDS. If so, it's recommended to use a DI resin that is a mix of regular resin and silicate removal resin, for example the Spectra pure SilicaBuster cartridges.</t>
  </si>
  <si>
    <t xml:space="preserve">Slightly elevated above the target level of 15.
Let it naturally settle down and watch it's trending on subsequent ICP's.
Barium can also come in from Salt mixes with high Barium levels, 2parts or random Trace element supplements.
</t>
  </si>
  <si>
    <t xml:space="preserve">Slightly elevated above the target level of 15.
Let it naturally settle down and watch it's trending on subsequent ICP's.
Molybdenum can also come in from Salt mixes with high Molybdenum levels, 2parts or random Trace element supplements.
</t>
  </si>
  <si>
    <t xml:space="preserve">Significant Elevated above the target level of 15.
Let it naturally settle down and watch it's trending on subsequent ICP's.
Also find the source of Molybdenum to avoid further increase.
Molybdenum can also come in from Salt mixes with high Molybdenum levels, 2parts or random Trace element supplements. High Molybdenum levels are often linked to Algae and Dinoflagellate issues.
</t>
  </si>
  <si>
    <t xml:space="preserve">Critical elevated above the target level of 15. Not recommended to exceed 100
At this point it's recommended to urgently find the source of Molybdenum to avoid further increase.
Molybdenum can come in from Salt mixes with high Molybdenum levels, 2parts or random Trace element supplements. If Water changes are performed, it's recommended to ICP the Saltwater mix if Molybdenum keeps increasing from ICP to ICP and Water changes are performed. High Molybdenum levels are often linked to Algae and Dinoflagellate issues.
</t>
  </si>
  <si>
    <t xml:space="preserve">Elevated above the target level of 2.5
Let it naturally settle down and watch it's trending on subsequent ICP's.
If not supplemented intentionally, find the source of Nickel to avoid further increase.
Nickel can also come in from Salt mixes with high Nickel levels, 2parts or random Trace element supplements. If these possibilities are ruled out, and Nickel increases further in subsequent ICP's, then look for corroding equipment in the system.
</t>
  </si>
  <si>
    <t xml:space="preserve">Critical elevated above the usual ranges. Not recommended to exceed 20-30
At this point it's recommended to urgently find the source of Nickel to avoid further increase. If not supplemented intentionally, find the source of Nickel to avoid further increase. Nickel can also come in from Salt mixes with high Nickel levels, 2parts or random Trace element supplements. If these possibilities are ruled out, and Nickel increases further in subsequent ICP's, then look for corroding equipment in the system. Water changes are recommended if Nickel elevates above 30, but with time would be naturally reduced if the source has been determined and removed.
</t>
  </si>
  <si>
    <t xml:space="preserve">Vanadium slightly above the desired range of 1-2, but still no concern. It usually drops on it's own, if not supplemented.
If supplemented daily, simple reduce or stop daily dosing.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</si>
  <si>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Vanadium significant above the desired range of 1-2, in a range of concern. It usually drops on it's own, if not supplemented, no water changes or absorbers necessary.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</si>
  <si>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Vanadium very significant above the desired range of 1-2, in a range of concern. It usually drops on it's own but will take a long time if not supplemented. At this point water changes are recommended. A 10% WC will reduce the Vanadium by approx. 8-9%
If supplemented then stop any dosing. Find the source of Vanadium!
However, if not supplemented watch on subsequent ICP tests if it increases further and verify RODI results for Vanadium detection.
Vanadium has been shown to leech from plastic bins for RODI/TOPOFF, Corroding equipment and magnets, certain Reef Sand product batches, certain mined calcium reactor media, trace element supplements, salts and certain 2 part products.
</t>
  </si>
  <si>
    <t xml:space="preserve">Elevated above target level, but not too much of concern.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</si>
  <si>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Significant elevated above target level, raising concerns. Find the source of Zinc immediately.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</si>
  <si>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Slightly elevated levels of Tin are detected.
Tin is very common to become undetectable in Reef Aquaria, especially when no Water Changes are performed and does reduce naturally relatively fast, no action other than watch and monitoring it on subsequent ICP's.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</si>
  <si>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 xml:space="preserve">Significant elevated levels of Tin are detected.
Tin is very common to become undetectable in Reef Aquaria, especially when no Water Changes are performed and does reduce naturally relatively fast, no action other than watch and monitoring it on subsequent ICP's as well as finding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</si>
  <si>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 xml:space="preserve">Highly elevated levels of Tin are detected.
Tin is very common to become undetectable in Reef Aquaria, especially when no Water Changes are performed and does reduce naturally relatively fast. In this case Water changes are recommended to avoid further increase and find the source of Tin as soon as possible.
If in previous tests, Tin was acceptable or low, then investigate potential source of Tin. It may come in from Salts, Supplements, Foods and if suddenly appearing from potential corroding equipment in the tank. First items to look at are typically electronic components and magnets. Check the RODI results from the RODI unit/Top off water to find the source. DIY Phosphorous supplements and DIY Hydrogen Peroxide mixes have been identified to include Tin as not disclosed impurities!
</t>
  </si>
  <si>
    <t>Very low Aluminum levels, great job!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t>
  </si>
  <si>
    <t xml:space="preserve">Acceptable level of detection, no concern at all.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</si>
  <si>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Less desired level of detection, not much of concern as long action is taken to minimize Aluminum increase and find the source, in order to control it!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</si>
  <si>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Undesired level of detection. Reduce Aluminum and find the source, in order to control it!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</si>
  <si>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High level of detection. Reduce Aluminum and find the source, in order to control it! 
Perform Water changes to export Aluminum.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</si>
  <si>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 xml:space="preserve">Very High level of detection. Reduce Aluminum and find the source, in order to control it! Perform many large Water changes to export Aluminum asap.
Watch and monitor Aluminum levels on subsequent ICP tests.
Aluminum as a pollutant is very common to build up over time.
It's been introduced as contaminant of many foods, trace element impurity, algae, natural minerals in certain media but also leeches out of equipment materials and unfortunately from certain bio filtration media and certain type of Phosphate absorber on the market.
On the other hand, some detectable Aluminum can as well play a beneficial role in the metabolic process of many marine organisms.
</t>
  </si>
  <si>
    <t>Lanthanum shall not become detectable at any time.
If detected, it may be intentionally dosed as part of any treatments or a Lanthanum Chloride Phosphate absorber has been used.
If detected, as part of a Po4 remover, the system is not sufficiently filtered to remove the particles that bind the Phosphates. Take corrective action to minimize the free detectable Lanthanum.</t>
  </si>
  <si>
    <t>Other pollutants on the ICP shall not become detectable at any time.</t>
  </si>
  <si>
    <t>Other pollutants on the ICP shall not become detectable at any time.
If these become detectable, find root cause and source, and perform Water Changes.</t>
  </si>
  <si>
    <t>System Water Volume Liter</t>
  </si>
  <si>
    <t>System Water Volume Gallons</t>
  </si>
  <si>
    <t>Rubidium</t>
  </si>
  <si>
    <t>Regime A : Montlhy subsequent dosage of 0.033mg/L  (Reef Moonshiners Rubidium)</t>
  </si>
  <si>
    <t>Regime B : Daily subsequent dosage of 0.0011mg/L  (Reef Moonshiners Rubidium)</t>
  </si>
  <si>
    <t>ml daily</t>
  </si>
  <si>
    <t>First Initial one time correction dosage of 0.2mg/L  (Reef Moonshiners Rubidium)</t>
  </si>
  <si>
    <t>Low Molybdenum level.
Correct this Element to 15 with Reef Moonshiners Molybdenum as per Dosing instructions below or via use of the Reef Moonshiners Calculator.</t>
  </si>
  <si>
    <t>(Reef Moonshiner Manganese classic)</t>
  </si>
  <si>
    <t>(Reef Moonshiner Chromium classic)</t>
  </si>
  <si>
    <t>(Reef Moonshiner Cobalt classic)</t>
  </si>
  <si>
    <t>(Reef Moonshiner Iron classic)</t>
  </si>
  <si>
    <r>
      <t xml:space="preserve">(Reef Moonshiner </t>
    </r>
    <r>
      <rPr>
        <b/>
        <sz val="11"/>
        <color theme="4" tint="-0.249977111117893"/>
        <rFont val="Calibri"/>
        <family val="2"/>
        <scheme val="minor"/>
      </rPr>
      <t>NANO/PUMP</t>
    </r>
    <r>
      <rPr>
        <b/>
        <sz val="11"/>
        <color theme="1"/>
        <rFont val="Calibri"/>
        <family val="2"/>
        <scheme val="minor"/>
      </rPr>
      <t xml:space="preserve"> Manganese)</t>
    </r>
  </si>
  <si>
    <r>
      <t xml:space="preserve">(Reef Moonshiner </t>
    </r>
    <r>
      <rPr>
        <b/>
        <sz val="11"/>
        <color theme="4" tint="-0.249977111117893"/>
        <rFont val="Calibri"/>
        <family val="2"/>
        <scheme val="minor"/>
      </rPr>
      <t>NANO/PUMP</t>
    </r>
    <r>
      <rPr>
        <b/>
        <sz val="11"/>
        <color theme="1"/>
        <rFont val="Calibri"/>
        <family val="2"/>
        <scheme val="minor"/>
      </rPr>
      <t xml:space="preserve"> Chromium)</t>
    </r>
  </si>
  <si>
    <r>
      <t xml:space="preserve">(Reef Moonshiner </t>
    </r>
    <r>
      <rPr>
        <b/>
        <sz val="11"/>
        <color theme="4" tint="-0.249977111117893"/>
        <rFont val="Calibri"/>
        <family val="2"/>
        <scheme val="minor"/>
      </rPr>
      <t>NANO/PUMP</t>
    </r>
    <r>
      <rPr>
        <b/>
        <sz val="11"/>
        <color theme="1"/>
        <rFont val="Calibri"/>
        <family val="2"/>
        <scheme val="minor"/>
      </rPr>
      <t xml:space="preserve"> Cobalt)</t>
    </r>
  </si>
  <si>
    <r>
      <t xml:space="preserve">(Reef Moonshiner </t>
    </r>
    <r>
      <rPr>
        <b/>
        <sz val="11"/>
        <color theme="4" tint="-0.249977111117893"/>
        <rFont val="Calibri"/>
        <family val="2"/>
        <scheme val="minor"/>
      </rPr>
      <t>NANO/PUMP</t>
    </r>
    <r>
      <rPr>
        <b/>
        <sz val="11"/>
        <color theme="1"/>
        <rFont val="Calibri"/>
        <family val="2"/>
        <scheme val="minor"/>
      </rPr>
      <t xml:space="preserve"> Iron)</t>
    </r>
  </si>
  <si>
    <t>Dosing Summary from above assessment</t>
  </si>
  <si>
    <t>OPTIONAL ELEMENTS/SUPPLEMENTS</t>
  </si>
  <si>
    <t>Liqui-Mud</t>
  </si>
  <si>
    <t>1ml per 100Gallon daily</t>
  </si>
  <si>
    <t>Vitamin CarbX</t>
  </si>
  <si>
    <t>5-7 drops daily per 100Gallon</t>
  </si>
  <si>
    <t>DIY Stock solutions and dosing calculations are included in the Reef Moonshiner calculator</t>
  </si>
  <si>
    <t>Nitrate Solution</t>
  </si>
  <si>
    <t>(Mix drops with tank water and pour into Display tank, or Soak Flakefood against ICH and feed multiple times)</t>
  </si>
  <si>
    <t>First Time user Shopping list</t>
  </si>
  <si>
    <t>Not required</t>
  </si>
  <si>
    <t>Required</t>
  </si>
  <si>
    <t>Brightwell Potassion-P</t>
  </si>
  <si>
    <t>SeaChem Reef Iodide</t>
  </si>
  <si>
    <t>1 Bottle(s) Required</t>
  </si>
  <si>
    <t>Reef Moonshiners Liqui-Mud</t>
  </si>
  <si>
    <t>Reef Moonshiners VitaminX</t>
  </si>
  <si>
    <t>Reef Moonshiners Bromine</t>
  </si>
  <si>
    <t>Reef Moonshiners Boron</t>
  </si>
  <si>
    <t>Reef Moonshiners Fluoride</t>
  </si>
  <si>
    <t>Reef Moonshiners Rubidium</t>
  </si>
  <si>
    <t>Reef Moonshiners Barium</t>
  </si>
  <si>
    <t>Reef Moonshiners Molybdenum</t>
  </si>
  <si>
    <t>Reef Moonshiners Nickel</t>
  </si>
  <si>
    <t>Reef Moonshiners Manganese</t>
  </si>
  <si>
    <t>Reef Moonshiners Cobalt</t>
  </si>
  <si>
    <t>Reef Moonshiners Iron</t>
  </si>
  <si>
    <t>Reef Moonshiners Zinc</t>
  </si>
  <si>
    <t>Enter Data</t>
  </si>
  <si>
    <t>Digital Kitchen scale (in Grams)</t>
  </si>
  <si>
    <t>Strongly recommended to measure larger Liquid ammounts, 1ml equal 1gram</t>
  </si>
  <si>
    <t>Cobalt Blue Dropper bottles</t>
  </si>
  <si>
    <t>Recommended for Iodide and Vanadium, more details in the Reef Moonshiner Handbook</t>
  </si>
  <si>
    <t>x</t>
  </si>
  <si>
    <t>xx</t>
  </si>
  <si>
    <t xml:space="preserve">x </t>
  </si>
  <si>
    <t>Daily Dosage of RM Vanadium is recommended until 1-2µg/L is achieved. 
As a starting point, 1-2 drops per 100Gallons are dosed daily and the amount of drops is going to be adjusted from ICP to ICP.
Read the Reef Moonshiner's Handbook guidance for the recommended Cobalt blue dropper bottles as used for other elements such as Iodide dosing. Info: The dropper bottles will dispense on average 0.03ml of liquid per drop.</t>
  </si>
  <si>
    <t>Reef Moonshiners Vanadium</t>
  </si>
  <si>
    <t>Fluoride/Flourine</t>
  </si>
  <si>
    <t>Chromium/Chrome</t>
  </si>
  <si>
    <t>Tank Volume US Gal.</t>
  </si>
  <si>
    <t>G</t>
  </si>
  <si>
    <t>Personal User notes and remarks</t>
  </si>
  <si>
    <t>Tank Volume Liter</t>
  </si>
  <si>
    <t>L</t>
  </si>
  <si>
    <t>Reef Moonshiner's Major Trace Elements</t>
  </si>
  <si>
    <t>Correction dosage recommendation</t>
  </si>
  <si>
    <t xml:space="preserve">References </t>
  </si>
  <si>
    <t>Concentration PPM</t>
  </si>
  <si>
    <t>Trace Element</t>
  </si>
  <si>
    <t>Current
Level</t>
  </si>
  <si>
    <t>Unit</t>
  </si>
  <si>
    <t>Target
Level</t>
  </si>
  <si>
    <t>Recommended 
Target Level</t>
  </si>
  <si>
    <t>Increase</t>
  </si>
  <si>
    <t>Total
Required Solution [ml]</t>
  </si>
  <si>
    <t>Correction dosage daily (ml)</t>
  </si>
  <si>
    <t>Correction dosage for day(s)</t>
  </si>
  <si>
    <t>Total dosage of 
Required Solution [ml]</t>
  </si>
  <si>
    <t xml:space="preserve">
Recommendation</t>
  </si>
  <si>
    <t>Notes***</t>
  </si>
  <si>
    <t>Max units
Increase
per day**</t>
  </si>
  <si>
    <t>Day(s)</t>
  </si>
  <si>
    <t>Base Element - Correction after ICP</t>
  </si>
  <si>
    <t>Do not exceed 95-100</t>
  </si>
  <si>
    <t>Never exceed 10</t>
  </si>
  <si>
    <t>6 to 8</t>
  </si>
  <si>
    <t>Fluoride</t>
  </si>
  <si>
    <t>Never Exceed 2.0, Coral will irreversibly damaged</t>
  </si>
  <si>
    <t>0.1-0.2</t>
  </si>
  <si>
    <r>
      <t xml:space="preserve">PRO Element - </t>
    </r>
    <r>
      <rPr>
        <b/>
        <sz val="10"/>
        <color theme="1"/>
        <rFont val="Arial"/>
        <family val="2"/>
      </rPr>
      <t>0.2mg/L initial start, then 0.1 mg/L every 3 months or 0.033mg/L monthly</t>
    </r>
  </si>
  <si>
    <t>Reef Moonshiner's Minor Trace Elements</t>
  </si>
  <si>
    <t>Current level</t>
  </si>
  <si>
    <t>Target</t>
  </si>
  <si>
    <t>Total 
Required Solution [ml]</t>
  </si>
  <si>
    <t>microgram/L</t>
  </si>
  <si>
    <r>
      <rPr>
        <b/>
        <sz val="10"/>
        <color rgb="FF0070C0"/>
        <rFont val="Arial"/>
        <family val="2"/>
      </rPr>
      <t>NANO/PUMP-</t>
    </r>
    <r>
      <rPr>
        <sz val="11"/>
        <color theme="1"/>
        <rFont val="Calibri"/>
        <family val="2"/>
        <scheme val="minor"/>
      </rPr>
      <t>Manganese</t>
    </r>
  </si>
  <si>
    <t>0.1 daily</t>
  </si>
  <si>
    <t>Daily maintenance recommended</t>
  </si>
  <si>
    <t>Base Element - Daily dosing, see Notes</t>
  </si>
  <si>
    <t>Start with a daily dose of 0,1 µg/L and watch ICP trend</t>
  </si>
  <si>
    <t>Manganese (Classic)</t>
  </si>
  <si>
    <r>
      <rPr>
        <b/>
        <sz val="10"/>
        <color rgb="FF0070C0"/>
        <rFont val="Arial"/>
        <family val="2"/>
      </rPr>
      <t>NANO/PUMP-</t>
    </r>
    <r>
      <rPr>
        <sz val="11"/>
        <color theme="1"/>
        <rFont val="Calibri"/>
        <family val="2"/>
        <scheme val="minor"/>
      </rPr>
      <t>Chromium</t>
    </r>
  </si>
  <si>
    <t>0.02 daily</t>
  </si>
  <si>
    <t>Start with a daily dose of 0,02 µg/L and watch ICP trend</t>
  </si>
  <si>
    <t>Chromium (Classic)</t>
  </si>
  <si>
    <r>
      <rPr>
        <b/>
        <sz val="10"/>
        <color rgb="FF0070C0"/>
        <rFont val="Arial"/>
        <family val="2"/>
      </rPr>
      <t>NANO/PUMP-</t>
    </r>
    <r>
      <rPr>
        <sz val="11"/>
        <color theme="1"/>
        <rFont val="Calibri"/>
        <family val="2"/>
        <scheme val="minor"/>
      </rPr>
      <t>Cobalt</t>
    </r>
  </si>
  <si>
    <t>Cobalt (Classic)</t>
  </si>
  <si>
    <r>
      <rPr>
        <b/>
        <sz val="10"/>
        <color rgb="FF0070C0"/>
        <rFont val="Arial"/>
        <family val="2"/>
      </rPr>
      <t>NANO/PUMP-</t>
    </r>
    <r>
      <rPr>
        <sz val="11"/>
        <color theme="1"/>
        <rFont val="Calibri"/>
        <family val="2"/>
        <scheme val="minor"/>
      </rPr>
      <t>Iron</t>
    </r>
  </si>
  <si>
    <t>Below Detectable</t>
  </si>
  <si>
    <t>Start with a daily dose of 0,01-0,02 µg/L and watch ICP trend</t>
  </si>
  <si>
    <t>TBD</t>
  </si>
  <si>
    <t>Iron (Classic)</t>
  </si>
  <si>
    <r>
      <rPr>
        <b/>
        <sz val="10"/>
        <color rgb="FF0070C0"/>
        <rFont val="Arial"/>
        <family val="2"/>
      </rPr>
      <t>NANO/PUMP-</t>
    </r>
    <r>
      <rPr>
        <sz val="11"/>
        <color theme="1"/>
        <rFont val="Calibri"/>
        <family val="2"/>
        <scheme val="minor"/>
      </rPr>
      <t>Copper</t>
    </r>
  </si>
  <si>
    <r>
      <rPr>
        <b/>
        <sz val="10"/>
        <color rgb="FF0070C0"/>
        <rFont val="Arial"/>
        <family val="2"/>
      </rPr>
      <t xml:space="preserve">ELITE Element </t>
    </r>
    <r>
      <rPr>
        <sz val="11"/>
        <color theme="1"/>
        <rFont val="Calibri"/>
        <family val="2"/>
        <scheme val="minor"/>
      </rPr>
      <t>- Daily dosage, adjustment as per ICP</t>
    </r>
  </si>
  <si>
    <t>CAREFUL !!! Start with a daily 0,005 and watch ICP trend</t>
  </si>
  <si>
    <t xml:space="preserve">Vanadium </t>
  </si>
  <si>
    <t>1 to 2</t>
  </si>
  <si>
    <t>Start with a daily dose and watch ICP trend</t>
  </si>
  <si>
    <r>
      <rPr>
        <b/>
        <sz val="10"/>
        <color rgb="FF0070C0"/>
        <rFont val="Arial"/>
        <family val="2"/>
      </rPr>
      <t>NANO/PUMP-</t>
    </r>
    <r>
      <rPr>
        <sz val="11"/>
        <color theme="1"/>
        <rFont val="Calibri"/>
        <family val="2"/>
        <scheme val="minor"/>
      </rPr>
      <t>Tin</t>
    </r>
  </si>
  <si>
    <t>Barely Detectable</t>
  </si>
  <si>
    <r>
      <rPr>
        <b/>
        <sz val="10"/>
        <color rgb="FF0070C0"/>
        <rFont val="Arial"/>
        <family val="2"/>
      </rPr>
      <t xml:space="preserve">PRO Element </t>
    </r>
    <r>
      <rPr>
        <sz val="11"/>
        <color theme="1"/>
        <rFont val="Calibri"/>
        <family val="2"/>
        <scheme val="minor"/>
      </rPr>
      <t>- Daily dosage, adjustment as per ICP</t>
    </r>
  </si>
  <si>
    <t>Product</t>
  </si>
  <si>
    <t>Required Solution [ml]</t>
  </si>
  <si>
    <t>Recipe used for Calculator</t>
  </si>
  <si>
    <t>Max
Increase
per day**</t>
  </si>
  <si>
    <t>Add 100gram dry product to 1 Liter (or 1000gram) RODI Water / Solution may get hot, use appropriate Container for mixing</t>
  </si>
  <si>
    <t>420-440</t>
  </si>
  <si>
    <t>Add 200gram dry product to 1 Liter (or 1000gram) RODI Water / Solution may get hot, use appropriate Container for mixing</t>
  </si>
  <si>
    <t>Brightwell Liquid Products</t>
  </si>
  <si>
    <t xml:space="preserve">Strontion Liquid </t>
  </si>
  <si>
    <t>This applies to the ready mixed, liquid solution from Brightwell.</t>
  </si>
  <si>
    <t>Potassion Liquid</t>
  </si>
  <si>
    <t>Magnesion Liquid</t>
  </si>
  <si>
    <t>Nutrients</t>
  </si>
  <si>
    <t>Add 50gram dry product to 1 Liter (or 1000gram) RODI Water</t>
  </si>
  <si>
    <t>DIY Potassium Nitrate (50g/L)</t>
  </si>
  <si>
    <r>
      <rPr>
        <b/>
        <sz val="10"/>
        <color theme="1"/>
        <rFont val="Arial"/>
        <family val="2"/>
      </rPr>
      <t>Guidance for Reef Moonshiner's Phosphorus!</t>
    </r>
    <r>
      <rPr>
        <sz val="11"/>
        <color theme="1"/>
        <rFont val="Calibri"/>
        <family val="2"/>
        <scheme val="minor"/>
      </rPr>
      <t xml:space="preserve">
Do not increase the parameter more than 7ppb Phosphorus, or 0.02ppm of Phosphates per day. It's okay to dose more than 7ppb/0.02ppm over the course of the day if needed, to increase P/Po4, but do then spread it out ideally with a dosing pump or smaller dosages numerous times a day to prevent a Phosphate shock on corals. Ideally even smaller increases per day if possible.
Choose your dosing calculations below in P (ppb) or Po4 (ppm or mg/L)</t>
    </r>
  </si>
  <si>
    <t>Target is equal to:</t>
  </si>
  <si>
    <t>RM Phosphorus - N (as P)</t>
  </si>
  <si>
    <t>ppb</t>
  </si>
  <si>
    <t>ppm of Po4</t>
  </si>
  <si>
    <r>
      <rPr>
        <b/>
        <sz val="10"/>
        <color rgb="FF0070C0"/>
        <rFont val="Arial"/>
        <family val="2"/>
      </rPr>
      <t xml:space="preserve">ELITE Element </t>
    </r>
    <r>
      <rPr>
        <sz val="11"/>
        <color theme="1"/>
        <rFont val="Calibri"/>
        <family val="2"/>
        <scheme val="minor"/>
      </rPr>
      <t>- Only for experts recommended</t>
    </r>
  </si>
  <si>
    <t>RM Phosphorus - N (as Po4)</t>
  </si>
  <si>
    <t>ppm (or mg/L)</t>
  </si>
  <si>
    <t>ppb of Phosphorus</t>
  </si>
  <si>
    <r>
      <rPr>
        <sz val="10"/>
        <color rgb="FFFF0000"/>
        <rFont val="Arial"/>
        <family val="2"/>
      </rPr>
      <t>Do not exceed a 0.02mg/L increase measured as Phosphate (Po4) per day!</t>
    </r>
    <r>
      <rPr>
        <sz val="11"/>
        <color theme="1"/>
        <rFont val="Calibri"/>
        <family val="2"/>
        <scheme val="minor"/>
      </rPr>
      <t xml:space="preserve"> Spread out dosage via a Dosing pump.</t>
    </r>
  </si>
  <si>
    <t>Copyright Reef Moonshiners LLC 2019</t>
  </si>
  <si>
    <t>Email : psxerholic@gmail.com</t>
  </si>
  <si>
    <t>Moonshiner Handbook and user guidance</t>
  </si>
  <si>
    <t>** MAX INCREASE PER DAY:</t>
  </si>
  <si>
    <t xml:space="preserve">This is meant to be the maximal amount per day, as part of your single correction dose. This means, if the total correction dose required to achieve the target level of an element, than you have to spread out the total increase </t>
  </si>
  <si>
    <t xml:space="preserve">over multiple days, considering not to increase the daily maximum possible. </t>
  </si>
  <si>
    <t>DO NOT assume you could dose this every day!!! This will lead to an overdose and will harm/kill your Livestock.</t>
  </si>
  <si>
    <t>Reef Moonshiner's Tool Selector</t>
  </si>
  <si>
    <t>VIEWABLE</t>
  </si>
  <si>
    <t>Salinity extremely low. Check the values on the test.
Verify the Salinity ideally with a classic Hydrometer which doesn't depend on calibration and it may not be super accurate, but won't shift in results and will provide results within acceptable tolerances.</t>
  </si>
  <si>
    <t>Salinity low. Check the values on the test.
Verify the Salinity ideally with a classic Hydrometer which doesn't depend on calibration and it may not be super accurate, but won't shift in results and will provide results within acceptable tolerances.</t>
  </si>
  <si>
    <t>Salinity a bit low.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</si>
  <si>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Salinity a bit higher.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</si>
  <si>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Salinity is very high. Verify the Salinity ideally with a classic Hydrometer which doesn't depend on calibration and it may not be super accurate, but won't shift in results and will provide results within acceptable tolerances.
The ICP test verifies Salinity based on Na/Cl only and does not take into account specific gravity of the entire saltwater mix. This is indicative only and it's recommended to verify Salinity if shown low or high.</t>
  </si>
  <si>
    <t xml:space="preserve">ATI did forgot to transfer your Fluoride levels! 
Contact ATI customer service via email to revise your test results. 
Do NOT assume this measured level is correct, a true "0" is impossible.
Do not dose any corrections until this issue is resolved!
Please inform Reef Moonshiner's as well about this issue.
</t>
  </si>
  <si>
    <t>Very low Barium level, correct this Element to 30 with Reef Moonshiners Barium as per Dosing instructions below or via use of the Reef Moonshiners Calculator.
Normal target level for Barium is 15, however in this case the tank will need to Buffer Barium back into corals which will drop Barium in the next weeks. Hence it's recommended to buffer Barium slightly above target, to compensate this effect.</t>
  </si>
  <si>
    <t>Recommended Daily Standard dosage of 0.1µg/L  (Reef Moonshiners Manganese Classic)</t>
  </si>
  <si>
    <t>Recommended Daily Standard dosage of 0.1µg/L  (Reef Moonshiners NANO/PUMP Manganese)</t>
  </si>
  <si>
    <t xml:space="preserve">Nickel completely depleted.
Correct this Element to 2.5 with Reef Moonshiners Nickel as per Dosing instructions below or via use of the Reef Moonshiners Calculator.
In case that Nickel is/was not detectable over multiple ICP tests, it is recommended to add Nickel to the daily dosing routine. A safe starting dosage is 0.3ml per 100Gallon sytem water volume daily. If still 0 on subsequent ICP tests, increase the daily volume further by 0.1ml per 100Gallon until the Element is detected on the ICP test. Dose this daily amount on top of the correction dosages while doing corrections.
</t>
  </si>
  <si>
    <t>Silicates are extremely elevated, likely from silicate containing supplements, products, materials recently used such as Polymer containing cements and glues that are used to build structures.
At this point these Polymers or silicates do affect Testing equipment, especially Phosphorus tests and many Hanna Checker.
It is recommended to perform a few large Water changes to export these sources more effectively to avoid large algae, diatom or bacteria blooms.</t>
  </si>
  <si>
    <t xml:space="preserve">Beryllium detected, please contact Reef Moonshiner's via email to Psxerholic@gmail.com with a Screenshot of your ICP showing the measurement, or the full PDF of the results attached.
</t>
  </si>
  <si>
    <t>Recommended Daily Standard dosage of 0.02µg/L  (Reef Moonshiners Chromium Classic)</t>
  </si>
  <si>
    <t>Recommended Daily Standard dosage of 0.02µg/L  (Reef Moonshiners NANO/PUMP Chromium)</t>
  </si>
  <si>
    <t>Recommended Daily Standard dosage of 0.02µg/L  (Reef Moonshiners Cobalt Classic)</t>
  </si>
  <si>
    <t>Recommended Daily Standard dosage of 0.02µg/L  (Reef Moonshiners NANO/PUMP Cobalt)</t>
  </si>
  <si>
    <t>Recommended Daily Standard dosage of 0.01µg/L  (Reef Moonshiners Iron Classic)</t>
  </si>
  <si>
    <t>Recommended Daily Standard dosage of 0.01µg/L  (Reef Moonshiners NANO/PUMP Iron)</t>
  </si>
  <si>
    <t xml:space="preserve">With this ICP-OES test kit, Copper should remain undetectable even when supplemented. 
Copper detected in these ranges, usually depresses the fluorescence of corals and let them appear brown/dull. Perform Water changes and watch on subsequent ICP's if it further increases or reduces. Review RODI results for detections of Copper.
Copper may also leech from Faucets,GFO, Foods, or corroding equipment such as Copper wiring etc. from hair cracks in pumps and other equipment. Recommended to perform Water changes, maybe use of Triton Detox and Copper absorbing media temporarily. It's critical to find the source of copper.
</t>
  </si>
  <si>
    <t>With this ICP-OES test kit, Copper should remain undetectable even when supplemented. 
Copper detected in these ranges, usually depresses the fluorescence of corals and let them appear brown/dull. Let it naturally settle down and watch on subsequent ICP's if it further increases or reduces. Normally with no water changes, this should not or much less detectable on the next ICP then. Review RODI results for detections of Copper.
Copper may also leech from GFO, Foods, or corroding equipment such as Copper wiring etc. from hair cracks in pumps and other equipment.</t>
  </si>
  <si>
    <t>Recommended Daily Standard dosage of 0.02µg/L  (Reef Moonshiners Selenium Classic)</t>
  </si>
  <si>
    <t>Recommended Daily Standard dosage of 0.02µg/L  (Reef Moonshiners NANO/PUMP Selenium)</t>
  </si>
  <si>
    <t>Selenium detected, please contact Reef Moonshiner's via email to Psxerholic@gmail.com with a Screenshot of your ICP showing the measurement, or the full PDF of the results attached.
If you used a Reef Moonshiner's ICP-MS test kit, you are using currently the incorrect Assessment tool, please go back to the "STARTUP" Tab and choose the correct Tool!</t>
  </si>
  <si>
    <t>(Reef Moonshiner Selenium classic)</t>
  </si>
  <si>
    <r>
      <t xml:space="preserve">(Reef Moonshiner </t>
    </r>
    <r>
      <rPr>
        <b/>
        <sz val="11"/>
        <color theme="4" tint="-0.249977111117893"/>
        <rFont val="Calibri"/>
        <family val="2"/>
        <scheme val="minor"/>
      </rPr>
      <t>NANO/PUMP</t>
    </r>
    <r>
      <rPr>
        <b/>
        <sz val="11"/>
        <color theme="1"/>
        <rFont val="Calibri"/>
        <family val="2"/>
        <scheme val="minor"/>
      </rPr>
      <t xml:space="preserve"> Selenium)</t>
    </r>
  </si>
  <si>
    <t>Reef Moonshiners Chromium</t>
  </si>
  <si>
    <t>Reef Moonshiners Selenium</t>
  </si>
  <si>
    <t>1 Bottle strongly recommended to be applied after first or second corrections.</t>
  </si>
  <si>
    <t>Please read the "Moonshiner Handbook" and follow the user guidance and instructions in there to understand the application of this method and elements.
The Moonshiner Handbook is available on the Webstore and on www.reefmoonshiners.com
This gives the easiest to understand description how to apply the Trace elements dosing methodology.</t>
  </si>
  <si>
    <t>Bromine/Bromide</t>
  </si>
  <si>
    <t xml:space="preserve">Acceptable level of detection, no concern at all.
Tin is very common to become undetectable with this ICP-OES test in Reef Aquaria, especially when no Water Changes are performed. 
However, watch and monitor Tin levels on subsequent ICP tests.
</t>
  </si>
  <si>
    <t xml:space="preserve">With this ICP-OES test kit, Tin should ideally remain undetectable even while maybe supplemented. As per the Reef Moonshiners method, Tin can be an optional part of the dosing routine, but need the optional ICP-MS test to be performed occassionally. Tin however is extremely rare to be depleted truly to zero in the Ultra low range.
The Reef Moonshiner's ICP-MS testkit will measure this ultra low trace element with the required precision, in order to evaluate if it is truly depleted or if in an acceptable low range.
You may consider this test once in a while to have a high resolution view in your tank chemistry as soon you are more familiar with the method later.
Tin is also one of the elements in the Reef Moonshiner Liqui-Mud for mostly to replenish very very small amounts of Tin and many other rare earth minerals we can't and won't supplement.
</t>
  </si>
  <si>
    <t>ATI ICP-OES 
 ASSESSMENT + DOSING TOOL</t>
  </si>
  <si>
    <t>Alkalinity</t>
  </si>
  <si>
    <t>Sulfate</t>
  </si>
  <si>
    <t xml:space="preserve">Elevated result when Salinity is in an acceptable range.
The common reason for this elevated level is usually from recent larger supplementations of Magnesium with use of Magnesium products based on Magnesium Sulfides.
Watch on subsequent ICP test if sulfate is creeping up or going down. Usually with no further significant supplementation, these increased levels normalize relatively fast within a month or two.
</t>
  </si>
  <si>
    <t>Osmose / RODI</t>
  </si>
  <si>
    <t>Very low Sulfate levels. Check data entry.
Sulfate this low can be a result of low salinity.</t>
  </si>
  <si>
    <t>Correction dosage recommended to achieve ideal target of 300µg/L   (Reef Moonshiners Rubidium)</t>
  </si>
  <si>
    <t>Rubidium is detected close to around natural seawater. 
However Rubidium is a very influencing element with very positive effects to Shrooms, Zoa, Torches, all Soft corals as well to SPS. Many Moonshiner user repeatedly see significant effects and improvements when this element is supplemented.
Correct Rubidium to Reef Moonshiner's target levels as per the below dosing instructions.</t>
  </si>
  <si>
    <t>Rubidium is detected extremely low. Rubidium is a very influencing element with very positive effects to Shrooms, Zoa, Torches, all Soft corals as well to SPS. 
Many Moonshiner user repeatedly see significant effects and improvements when this element is supplemented.
Correct Rubidium immediately.
ICP testing has shown that almost every tank is not even reaching natural seawater level of 200µg/L, and many times in low ranges.
See dosing instructions below, and more information can be found in the Reef Moonshiner Handbook on Rubidium.</t>
  </si>
  <si>
    <t>Acceptable range, however Reef Moonshiner method recommends a target level of 300ug/L.
Correct Rubidium to Reef Moonshiner's target levels as per the below dosing instructions.</t>
  </si>
  <si>
    <t>Slightly elevated above the target level of 300ug/L
No negative effects are foreseen, no action.
Let it naturally settle down and watch it's trending on subsequent ICP's.
Do not dose Rubidium until next ICP recommends to dose a correction to target levels.
Rubidium likely was supplemented before which can in certain cases lead to these slightly levels above the intended target.</t>
  </si>
  <si>
    <t>Significant elevated above the target level of 300ug/L
No negative effects are foreseen, no action.
Let it naturally settle down and watch it's trending on subsequent ICP's.
Do not dose Rubidium until next ICP recommends to dose a correction to target levels.
Rubidium likely was supplemented or even overdosed before, which can in certain cases lead to these levels above the intended target. No Water changes are required!</t>
  </si>
  <si>
    <t xml:space="preserve">Critical elevated above the target level of 300ug/L.
Check and verify the entered data for error.
If entered correctly, please contact Reef Moonshiner's via email at :
psxerholic@gmail.com or via the Facebook Chat/Messenger.
</t>
  </si>
  <si>
    <t>With this ICP-OES test kit, Antimony should ideally remain undetectable.
Antimony in this case is in an very high range as we find them in typical Reef Aquariums, that it can be considered to leech out of materials in the setup since a longer period of time already.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
Please report your case to Reef Moonshiner's via email to: psxerholic@gmail.com along with your Test ID or PDF report attached.</t>
  </si>
  <si>
    <t>With this ICP-OES test kit, Antimony should ideally remain undetectable.
Please report your case to Reef Moonshiner's via email to: psxerholic@gmail.com along with your Test ID or PDF report attached.</t>
  </si>
  <si>
    <t>Antimony</t>
  </si>
  <si>
    <t>Lanthanum shall not become detectable at any time with this ICP Test.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t>
  </si>
  <si>
    <t>Other pollutants shall not be detectable at any time with this ICP Test.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</si>
  <si>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shall not be detectable at any time with this ICP Test.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
In case you see any pollutants being detected in the Reef Moonshiner's ICP-OES test, please contact Reef Moonshiner's via email with the Test Report in PDF attached to:
psxerholic@gmail.com</t>
  </si>
  <si>
    <t>Under construction, Nutrient assessment coming soon!</t>
  </si>
  <si>
    <t>Nitrate (No3)</t>
  </si>
  <si>
    <t>Nitrite (No2)</t>
  </si>
  <si>
    <t>Total Phosphorus (P)</t>
  </si>
  <si>
    <t>Phosphate (Po4)</t>
  </si>
  <si>
    <t>Zero impurities detected, RODI system is working good, if no other key impurities are detected!</t>
  </si>
  <si>
    <t xml:space="preserve">Copper and/or Zinc are usually one of the first elements detected when a RODI resin is exhausted or close to be fully saturated.
Also measure your TDS right after the RO membrane which should read not more than 2-4 TDS.
If the RO water already shows significant more than 2-4 TDS the inner membrane seal may not be seated properly, or the membrane is worn out/damaged. That will lead to the fact that the DI system exhausts very quick and the DI cartridges require shorter replacement cycles. </t>
  </si>
  <si>
    <t xml:space="preserve">Silicates are passing the RODI system. Replace the DI cartridge as a result.
It's very common in many systems that Silicates are showing up first in the RODI water where it can cause Diatom blooms and nuisance algae issues in the tank.
Silicates won't be read with a TDS meter.
If the source water is very rich in Silicates, I do strongly recommend the high capacity SpectraPure SilicaBuster Color-Indicating DI Cartridges DI-SB-CI-10HC, which typically resolves these issues quickly. They are a little bit more expensive than other normal DI cartridges, however are rated high capacity! 
</t>
  </si>
  <si>
    <t xml:space="preserve">Verify Data Entry </t>
  </si>
  <si>
    <t xml:space="preserve">Verify Data Entry - Enter 0 for N.N </t>
  </si>
  <si>
    <t>1 Bottle strongly recommended, but not required right at the beginning.</t>
  </si>
  <si>
    <t>1 Bottle strongly recommended, if no other Vitamins are supplemented.</t>
  </si>
  <si>
    <t>REEF MOONSHINER'S ICP-OES ASSESSMENT + DOSING TOOL</t>
  </si>
  <si>
    <t>REEF MOONSHINER'S ICP-MS ASSESSMENT + DOSING TOOL</t>
  </si>
  <si>
    <t>Verify Data Entry - Make sure you use the correct Assessment tool since this is for the ATI Test kit only.</t>
  </si>
  <si>
    <r>
      <rPr>
        <b/>
        <sz val="12"/>
        <color rgb="FFFF0000"/>
        <rFont val="Calibri"/>
        <family val="2"/>
        <scheme val="minor"/>
      </rPr>
      <t xml:space="preserve">USER INSTRUCTIONS : </t>
    </r>
    <r>
      <rPr>
        <sz val="11"/>
        <color theme="1"/>
        <rFont val="Calibri"/>
        <family val="2"/>
        <scheme val="minor"/>
      </rPr>
      <t xml:space="preserve">
Enter tank water volume in Gallons, excluding rock, livestock etc.
Transfer </t>
    </r>
    <r>
      <rPr>
        <b/>
        <sz val="11"/>
        <color theme="1"/>
        <rFont val="Calibri"/>
        <family val="2"/>
        <scheme val="minor"/>
      </rPr>
      <t>manually</t>
    </r>
    <r>
      <rPr>
        <sz val="11"/>
        <color theme="1"/>
        <rFont val="Calibri"/>
        <family val="2"/>
        <scheme val="minor"/>
      </rPr>
      <t xml:space="preserve"> the Test Results from ATI ICP Test, don't copy and paste.
"N.N" in the ICP results means " 0 " in the entry cell of the Assessment tool
</t>
    </r>
  </si>
  <si>
    <r>
      <rPr>
        <b/>
        <sz val="12"/>
        <color rgb="FFFF0000"/>
        <rFont val="Calibri"/>
        <family val="2"/>
        <scheme val="minor"/>
      </rPr>
      <t xml:space="preserve">USER INSTRUCTIONS : </t>
    </r>
    <r>
      <rPr>
        <sz val="11"/>
        <color theme="1"/>
        <rFont val="Calibri"/>
        <family val="2"/>
        <scheme val="minor"/>
      </rPr>
      <t xml:space="preserve">
Enter tank water volume in Gallons, excluding rock, livestock etc.
Transfer </t>
    </r>
    <r>
      <rPr>
        <b/>
        <sz val="11"/>
        <color theme="1"/>
        <rFont val="Calibri"/>
        <family val="2"/>
        <scheme val="minor"/>
      </rPr>
      <t>manually</t>
    </r>
    <r>
      <rPr>
        <sz val="11"/>
        <color theme="1"/>
        <rFont val="Calibri"/>
        <family val="2"/>
        <scheme val="minor"/>
      </rPr>
      <t xml:space="preserve"> the Test Results from ICP Test, don't copy and paste.
"N.N" in the ICP results means " 0 " in the entry cell of the Assessment tool
</t>
    </r>
  </si>
  <si>
    <t>Very low Sulfate levels. Check data entry. This Assessment tool is not for the ATI test kit, if you used an ATI test kit, go back to the starting page and choose the ATI test kit Assessment tool!
Sulfate this low can be a result of low salinity.</t>
  </si>
  <si>
    <t>Acceptable range, however slowly increase salinity over the next few weeks closer to 34-35.</t>
  </si>
  <si>
    <r>
      <t xml:space="preserve">(Reef Moonshiner </t>
    </r>
    <r>
      <rPr>
        <b/>
        <sz val="11"/>
        <color theme="4" tint="-0.249977111117893"/>
        <rFont val="Calibri"/>
        <family val="2"/>
        <scheme val="minor"/>
      </rPr>
      <t>NANO/PUMP</t>
    </r>
    <r>
      <rPr>
        <b/>
        <sz val="11"/>
        <color theme="1"/>
        <rFont val="Calibri"/>
        <family val="2"/>
        <scheme val="minor"/>
      </rPr>
      <t xml:space="preserve"> Copper)</t>
    </r>
  </si>
  <si>
    <t>Reef Moonshiners Copper</t>
  </si>
  <si>
    <t>1 Bottle Nano/Pump Copper Required</t>
  </si>
  <si>
    <t>Recommended Daily Standard dosage of 0.005µg/L  (Reef Moonshiners NANO/PUMP Copper)</t>
  </si>
  <si>
    <t xml:space="preserve">With this ICP-MS test kit, Tin should ideally remain detectable in very low ranges. 
As per the Reef Moonshiners method, Tin can be an optional part of the dosing routine, but need the optional ICP-MS test to be performed occassionally. Tin however is extremely rare to be depleted truly to zero in the Ultra low range.
Tin is depleted and may contribute to faded and washed out appearing corals.
Please contact Reef Moonshiner's via email with the MS test report attached to: psxerholic@gmail.com
Tin is also one of the elements in the Reef Moonshiner Liqui-Mud, for mostly to replenish very very small amounts of Tin and many other rare earth minerals we can't and won't supplement.
</t>
  </si>
  <si>
    <t>Caesium</t>
  </si>
  <si>
    <t>Caesium and it's role in Corals and the Reef Aquarium is not well understood, however there are some suspicious observations been made, that if Caesium is completely depleted, Corals do suffer much more likely from RTN or Rapid Tissue Necrosis.
Caesium is sufficiently detected, no action.</t>
  </si>
  <si>
    <t>Caesium and it's role in Corals and the Reef Aquarium is not well understood, however there are some suspicious observations been made, that if Caesium is completely depleted, Corals do suffer much more likely from RTN or Rapid Tissue Necrosis.
Caesium is slightly elevated compared to the normal Reef Aquarium.
Please contact Reef Moonshiner's via email with the MS test report attached to: psxerholic@gmail.com</t>
  </si>
  <si>
    <t xml:space="preserve">Caesium and it's role in Corals and the Reef Aquarium is not well understood, however there are some suspicious observations been made, that if Caesium is completely depleted, Corals do suffer much more likely from RTN or Rapid Tissue Necrosis.
Caesium is depleted and may contribute to Coral bleaching and diseases.
Please contact Reef Moonshiner's via email with the MS test report attached to: psxerholic@gmail.com
</t>
  </si>
  <si>
    <t>Neodymium</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</si>
  <si>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
In this case very minor amounts are detected. This element is released into water from strong magnets that are exposed to water, such as common Powerhead and equipment holding magnets. Check all the magnets and Powerheads, frag racks and glass cleaner for cracks or water ingress.</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</si>
  <si>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
In this case major amounts are detected. This element is released into water from strong magnets that are exposed to water, such as common Powerhead and equipment holding magnets. Check all the magnets and Powerheads, frag racks and glass cleaner for cracks or water ingress.</t>
  </si>
  <si>
    <t>Neodymium shall not become detectable at any time with this ICP MS Test.
In this case major amounts are detected. This element is released into water from strong magnets that are exposed to water, such as common Powerhead and equipment holding magnets. Check all the magnets and Powerheads, frag racks and glass cleaner for cracks or water ingress.
Please contact Reef Moonshiner's via email with the ICP-MS results attached to: psxerholic@gmail.com</t>
  </si>
  <si>
    <t>Other pollutants than the previous ones in this Assessment tool above, shall not be detectable higher than 1.5ug/L with this ICP Test. It's common to be detectable between 0 and 1ug/L, that is not of concern.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</si>
  <si>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than the previous ones in this Assessment tool above, shall not be detectable higher than 1.5ug/L with this ICP Test. It's common to be detectable between 0 and 1ug/L, that is not of concern. 
In this case you see any of these in a slightly elevated range, do watch them on a subsequent MS test to see if they are naturally going down or further increase.
The Reef Moonshiner's ICP-MS testkit will measure polluting elements with the required precision, in order to evaluate if they are in an acceptable low range.
You may consider ICP-MS once in a while to have a high resolution view in your tank chemistry as soon you are more familiar with the Reef Moonshiners method.</t>
  </si>
  <si>
    <t>Other pollutants than the previous ones in this Assessment tool above, shall not be detectable higher than 1.5ug/L with this ICP Test. It's common to be detectable between 0 and 1ug/L, that is not of concern. 
In this case you see any of these in a significant elevated range.
Please contact Reef Moonshiner's via email with the PDF report attached to your email to the following address: psxerholic@gmail.com</t>
  </si>
  <si>
    <t>Enter the highest value of all the other Pollutants</t>
  </si>
  <si>
    <t>Copper/Zinc (RODI)</t>
  </si>
  <si>
    <t>Silicon (RODI)</t>
  </si>
  <si>
    <t>Depleted level, immediately replenish this Element with Reef Moonshiners Boron as per Dosing instructions below or via use of the Reef Moonshiners Calculator.
Reef Moonshiner target of 6 is recommended.</t>
  </si>
  <si>
    <t>Below target level, correct this Element with Reef Moonshiners Boron as per Dosing instructions below or via use of the Reef Moonshiners Calculator.
Reef Moonshiner target of 6 is recommended.</t>
  </si>
  <si>
    <t>Acceptable range, however Reef Moonshiner method recommend to adjust Boron to target level of 6.</t>
  </si>
  <si>
    <t xml:space="preserve">Slightly elevated above the target level of 6.
Let it naturally settle down and watch on subsequent ICP's if Element further increases or reduces slowly. 
If not supplemented, it may increases often also as an ingredient of certain 2 part dosing solutions, Trace Element combination products, etc. 
</t>
  </si>
  <si>
    <t xml:space="preserve">Critical elevated above the target level of 6. Not recommended to exceed 10 to avoid damage to corals.
Let it naturally settle down and watch on subsequent ICP's if it further increases or reduces slowly. 
If not supplemented, it may increases often also as an ingredient of certain 2 part dosing solutions, Trace Element combination products, etc. 
</t>
  </si>
  <si>
    <t xml:space="preserve">Critical elevated above the target level of 6. Not recommended to exceed 10.
At this point it's recommended to perform Water changes to reduce the level to below 10 at least. With a common Reef Salt, a 20% Water Change should bring this element down by approximately 10%.
If not supplemented, it may increases often also as an ingredient of certain 2 part dosing solutions, Trace Element combination products, etc. 
</t>
  </si>
  <si>
    <t>Correction dosage recommended to achieve ideal target of 6mg/L   (Reef Moonshiners Boron)</t>
  </si>
  <si>
    <t>Selenium (Classic)</t>
  </si>
  <si>
    <r>
      <t>NANO/PUMP-</t>
    </r>
    <r>
      <rPr>
        <sz val="10"/>
        <color theme="1"/>
        <rFont val="Arial"/>
        <family val="2"/>
      </rPr>
      <t>Selenium</t>
    </r>
  </si>
  <si>
    <t>With this ICP-MS test kit, Antimony should ideally remain below 1ug/L, but will be indicated.
Antimony in this case is in an very high range as we find them in typical Reef Aquariums, that it can be considered to leech out of materials in the setup since a longer period of time already.
It's common to leech out of container and storage bin materials that are intended to be food safe. However these materials when exposed to acidic RODI or harsh Trace Element stock solutions have a high likelihood of leeching Antimony and other compounds.
You may also use a Ozone Reactor along with certain plastic media, that is oxidizing it's Antimony that is used in many Plastic products.
Please report your case to Reef Moonshiner's via email to: psxerholic@gmail.com along with your Test ID or PDF report attached.</t>
  </si>
  <si>
    <t>With this ICP-MS test kit, Antimony should ideally remain below 1ug/L, but will be indicated.
Please report your case to Reef Moonshiner's via email to: psxerholic@gmail.com along with your Test ID or PDF report attached.</t>
  </si>
  <si>
    <t xml:space="preserve">Acceptable level of detection, no concern at all.
Tin can vary in large ranges from ICP to ICP, it should however not truly deplete to 0.
Watch and monitor Tin levels on subsequent ICP tests.
Tin is also one of the elements in the Reef Moonshiner Liqui-Mud, for mostly to replenish very very small amounts of Tin and many other rare earth minerals we can't and won't supplement.
</t>
  </si>
  <si>
    <t>No or less daily dosing recommended</t>
  </si>
  <si>
    <t>Copyright Reef Moonshiners LLC 2023</t>
  </si>
  <si>
    <t>Typically on a Doser</t>
  </si>
  <si>
    <t>Nitrate</t>
  </si>
  <si>
    <t>Resulting Multiplier
X times</t>
  </si>
  <si>
    <t>Daily Elemental
Dosage</t>
  </si>
  <si>
    <t>YOUR 
Daily Dosage</t>
  </si>
  <si>
    <t>ug/L</t>
  </si>
  <si>
    <t>Stannum/Tin</t>
  </si>
  <si>
    <t>Normally a Correction Element</t>
  </si>
  <si>
    <t>Strontium (Reef Moonshiners or Strontion-P mix)</t>
  </si>
  <si>
    <t>0.3ml per 100G is a safe starting point</t>
  </si>
  <si>
    <t>1x Dosing amount per ICP Assessment Tool</t>
  </si>
  <si>
    <t>1x 
Elemental</t>
  </si>
  <si>
    <t>1x ICP Recommended Standard Dosage calculations from ICP Assessment Tool</t>
  </si>
  <si>
    <t>Reef Moonshiner's  Other elements dosed daily</t>
  </si>
  <si>
    <t xml:space="preserve">         Increasing dosage from Test to Test</t>
  </si>
  <si>
    <t>1 Drop is 0.03ml liquid</t>
  </si>
  <si>
    <t>Iodide</t>
  </si>
  <si>
    <t>Seachem Iodide (not Iodine!)</t>
  </si>
  <si>
    <t>or</t>
  </si>
  <si>
    <t>Chromium</t>
  </si>
  <si>
    <t>Standard Dose</t>
  </si>
  <si>
    <t>Reef Moonshiner's Regular Dailies</t>
  </si>
  <si>
    <t>System Volume Liter</t>
  </si>
  <si>
    <t>Or</t>
  </si>
  <si>
    <t>DOSING BUDDY</t>
  </si>
  <si>
    <t>System Volume US Gal.</t>
  </si>
  <si>
    <t>CLASSIC CALCULATOR</t>
  </si>
  <si>
    <t>Calcium levels are highly elevated above target levels. In this case a Water change is recommended to bring Calcium levels down to at least below 500-520.
Natural Consumption is negatively affected and it will take very long to let it settle down by normal consumptions.
Stop any calcium supplementation and revisit Dosing/Reactor setup. 
Calcium levels that high may contribute to bleaching effects.</t>
  </si>
  <si>
    <t>BW Potassion-P</t>
  </si>
  <si>
    <t>BRS Calcium Chloride</t>
  </si>
  <si>
    <r>
      <t xml:space="preserve">BRS Calcium Chloride </t>
    </r>
    <r>
      <rPr>
        <b/>
        <sz val="10"/>
        <color rgb="FF00B050"/>
        <rFont val="Arial"/>
        <family val="2"/>
      </rPr>
      <t>(PREFERRED)</t>
    </r>
  </si>
  <si>
    <r>
      <t xml:space="preserve">BW Calcion-P </t>
    </r>
    <r>
      <rPr>
        <b/>
        <sz val="10"/>
        <color rgb="FFFF0000"/>
        <rFont val="Arial"/>
        <family val="2"/>
      </rPr>
      <t>(NOT RECOMMENDED)</t>
    </r>
  </si>
  <si>
    <t>*RM disqualified Calcion-P and chose BRS Calcium for purity reasons</t>
  </si>
  <si>
    <t>BRS &amp; Brightwell Powder Solution</t>
  </si>
  <si>
    <t>CHOOSE THE TEST YOU HAVE USED - FOR BEGINNER AND ADVANCED USER</t>
  </si>
  <si>
    <t>Acceptable range, however Reef Moonshiner method recommend to adjust Bromine to target level of 85 in case you are below this target value.</t>
  </si>
  <si>
    <t>Slightly elevated above the target level of 85.
Let it naturally settle down and watch on subsequent ICP's if Element further increases or reduces slowly. 
If not supplemented, it may come in via mined Calcium Reactor media, often also as an ingredient of certain 2 part dosing solutions etc. 
See the Product Compatibility Chart on the Startup screen, to see which Products contain excessive Bromine levels.</t>
  </si>
  <si>
    <t>Critical elevated above the target level of 85. Not recommended to exceed 110/120.
Let it naturally settle down and watch on subsequent ICP's if it further increases or reduces slowly. 
If not supplemented, it may come in via mined Calcium Reactor medias, often also as an ingredient of certain 2 part dosing solutions etc. 
See the Product Compatibility Chart on the Startup screen, to see which Products contain excessive Bromine levels.</t>
  </si>
  <si>
    <t xml:space="preserve">Critical elevated above the target level of 85. Not recommended to exceed 110/120.
At this point it's recommended to perform Water changes to reduce the level to below 100. With a common Reef Salt, a 20% Water Change should bring this element down by approximately 10%.
If not supplemented, it may come in via mined Calcium Reactor medias, often also as an ingredient of certain 2 part dosing solutions etc. 
See the Product Compatibility Chart on the Startup screen, to see which Products contain excessive Bromine levels.
</t>
  </si>
  <si>
    <r>
      <t xml:space="preserve">BRS General-Mag-Adjustment-Mix </t>
    </r>
    <r>
      <rPr>
        <b/>
        <sz val="10"/>
        <color rgb="FF00B050"/>
        <rFont val="Arial"/>
        <family val="2"/>
      </rPr>
      <t>(PREFERRED)</t>
    </r>
  </si>
  <si>
    <r>
      <t xml:space="preserve">BW Magnesion-P </t>
    </r>
    <r>
      <rPr>
        <b/>
        <sz val="10"/>
        <color rgb="FFFF0000"/>
        <rFont val="Arial"/>
        <family val="2"/>
      </rPr>
      <t>(NOT RECOMMENDED)</t>
    </r>
  </si>
  <si>
    <t>BRS Gen. Adjustment Magnesium</t>
  </si>
  <si>
    <t>*RM disqualified Magnesion-P and chose BRS Magnesium for purity reasons</t>
  </si>
  <si>
    <t>Depleted Strontium level, need correction to Target level of 10 immediately.
Correct this Element with Reef Moonshiners Strontium UHP (Ultra High Purity) as per Dosing instructions below or via use of the Reef Moonshiners Calculator.</t>
  </si>
  <si>
    <t>Low Strontium level, need correction to Target level of 10 immediately.
Correct this Element with Reef Moonshiners Strontium UHP (Ultra High Purity) as per Dosing instructions below or via use of the Reef Moonshiners Calculator.</t>
  </si>
  <si>
    <t>Reduced Strontium level, recommended to do correction to Target level of 10 very shortly.
Correct this Element with Reef Moonshiners Strontium UHP (Ultra High Purity) as per Dosing instructions below or via use of the Reef Moonshiners Calculator.</t>
  </si>
  <si>
    <t>Optimal target range, however it's recommend to adjust to ideal target of 10, if your current level lower.
If a dosage is shown, then correct this Element with Reef Moonshiners Strontium UHP (Ultra High Purity) as per Dosing instructions below or via use of the Reef Moonshiners Calculator.</t>
  </si>
  <si>
    <t>Reef Moonshiners Strontium UHP</t>
  </si>
  <si>
    <t>*RM disqualified BW Strontion-P for purity reasons</t>
  </si>
  <si>
    <t>Strontium UHP (Ultra High Purity)</t>
  </si>
  <si>
    <r>
      <t xml:space="preserve">BW Strontion-P </t>
    </r>
    <r>
      <rPr>
        <b/>
        <sz val="10"/>
        <color rgb="FFFF0000"/>
        <rFont val="Arial"/>
        <family val="2"/>
      </rPr>
      <t>(NOT RECOMMENDED)</t>
    </r>
  </si>
  <si>
    <t>BRS &amp; Brightwell Powder Stock Solution</t>
  </si>
  <si>
    <t>Acceptable range, however Reef Moonshiner method recommend to adjust Fluoride to target level of 1.5 if below.
If below target of 1.5, correct this Element with Reef Moonshiners Fluoride as per Dosing instructions below or via use of the Reef Moonshiners Calculator.</t>
  </si>
  <si>
    <t>Unfortunately this ICP test does not measure Rubidium as the Reef Moonshiners ICP-OES and ICP-MS do. A Reef Moonshiner's ICP test is recommend as part of a future purchase, to be included as a box filler. 
Rubidium is strongly recommended to be dosed as part of the Reef Moonshiner program!
Rubidium is a very influencing element with very positive effects to Shrooms, Zoa, Torches, all Soft corals as well to SPS. Many Moonshiner user repeatedly see significant effects and improvements when this element is supplemented.
Since Rubidium is a very expensive metal it is barely included in salt mixes and supplements. The ICP testing has shown that most tanks are lacking therefore on Rubidium, not even reaching the natural level of 200µg/L.
Rubidium is done in 2 steps.
1.) Initial correction dosage of 200µg/L (equal to 0.2mg/L / equal 0.2ppm)
2.) Subsequent refreshments of either monthly or daily, your choice.
By using a Reef Moonshiner's ICP Test, Rubidium will be treated as a corrective Element.
See dosing instructions below, and more information can be found in the Reef Moonshiner Handbook on Rubidium.</t>
  </si>
  <si>
    <t xml:space="preserve">Lithium is unusual to be that low, it might be absorbed by DETOX,GFO,Rowaphos etc., and other absorbing media in use. 
Triton and ATI does offer Lithium as a supplemental element, to be used slowly to increase Lithium until in acceptable ranges. Monitor on subsequent ICP tests. It is however extremely rare to be needed.
</t>
  </si>
  <si>
    <t xml:space="preserve">Lithium is unusual to be that low, it might be absorbed by DETOX,GFO,Rowaphos etc., and other absorbing media in use. 
Monitor on subsequent ICP tests if Lithium decreases further before taking action after discontinuing absorbing media in the setup.
</t>
  </si>
  <si>
    <t>Lithium is unusual to be that low, it might be absorbed by DETOX,GFO,Rowaphos etc., and other absorbing media in use. 
Monitor on subsequent ICP tests if Lithium decreases further before taking action after discontinuing absorbing media in the setup.</t>
  </si>
  <si>
    <t xml:space="preserve">Lithium slightly elevated, very common to be up to 300/350.
Watch on subsequent tests if Lithium keeps increasing or does reduce naturally. This will take normally a few months.
It is very common to be very high in typical Reef supplements, which are recommended to be avoided. See the Product Testing Comparison in the Startup Screen of this tool, with the most recent tests of certain products that are known to contain these impurities.
It also may come in from Salts, Supplements, Foods and if suddenly appearing from potential corroding equipment in the tank. First items to look at are typically electronic components but not magnets.
Also certain non hobby intended storage bins have shown ability to leech Lithium into Saltwater mixes and top off water.
</t>
  </si>
  <si>
    <t xml:space="preserve">Lithium very elevated in this range, and it is recommended to perform Water changes as soon it elevates over 1000. You may try one more ICP test, however health and coloration is apparently impacted in these ranges on certain Coral species.
It is very common to be very high in typical Reef supplements, which are recommended to be avoided. See the Product Testing Comparison in the Startup Screen of this tool, with the most recent tests of certain products that are known to contain these impurities.
It also may come in from Salts, Supplements, Foods and if suddenly appearing from potential corroding equipment in the tank. First items to look at are typically electronic components but not magnets.
Also certain non hobby intended storage bins have shown ability to leech Lithium into Saltwater mixes and top off water.
</t>
  </si>
  <si>
    <t xml:space="preserve">Lithium is detected too high where it has been already shown to cause damage to sensitive corals species. At this point large Water changes are recommended and further to investigate the potentiual source.
It is very common to be very high in typical Reef supplements, which are recommended to be avoided. See the Product Testing Comparison in the Startup Screen of this tool, with the most recent tests of certain products that are known to contain these impurities.
It also may come in from Salts, Supplements, Foods and if suddenly appearing from potential corroding equipment in the tank. First items to look at are typically electronic components but not magnets.
Also certain non hobby intended storage bins have shown ability to leech Lithium into Saltwater mixes and top off water.
</t>
  </si>
  <si>
    <t>Elevated above the target level of 75-95.
Let it naturally settle down and watch on subsequent ICP's.
If you are dosing the daily drops of Iodide per the Reef Moonshiner Handbook already, simply reduce the daily amount of drops by half and wait for the next ICP result.
A lot of common Reefing supplements do contain Potassium Iodide as preservative, also KZ Flatworm Stop is known to contain significant amounts of Iodine/Iodide which need careful adjustments along with Iodide dosing on a daily basis.
Maintaining these levels for longer can lead to brown/dull colors of corals, in certain cases also washed out corals.</t>
  </si>
  <si>
    <r>
      <t>Highly elevated above the target level of 75-95.
A lot of common Reefing supplements do contain Potassium Iodide as preservative, also KZ Flatworm Stop is known to contain significant amounts of Iodine/Iodide which need careful adjustments along with Iodide dosing on a daily basis.
If you are dosing the daily drops of Iodide per the Reef Moonshiner Handbook already, stop the daily amount of drops and wait for the next ICP result.
Above 1000 it's recommended to use fresh activated carbon weekly, but do</t>
    </r>
    <r>
      <rPr>
        <b/>
        <sz val="11"/>
        <color theme="1"/>
        <rFont val="Calibri"/>
        <family val="2"/>
        <scheme val="minor"/>
      </rPr>
      <t xml:space="preserve"> not</t>
    </r>
    <r>
      <rPr>
        <sz val="11"/>
        <color theme="1"/>
        <rFont val="Calibri"/>
        <family val="2"/>
        <scheme val="minor"/>
      </rPr>
      <t xml:space="preserve"> use excessive amounts of carbon!
Maintaining these levels for longer can lead to brown/dull colors of corals, in certain cases also washed out looking corals and burned tips.</t>
    </r>
  </si>
  <si>
    <t>Considered depleted. Follow the daily Iodide drop dosing as described in the Moonshiner Handbook Iodine section ( which is a must read! ).
Typically 2-3 drops per 100Gallons of Seachem Reef Iodide are dosed daily and the amount of drops is going to be adjusted from ICP to ICP until the Iodine levels between 75-95 are achieved.
Each drop is considered 0.03ml
In this low range however you may better consider 3-6 drops per 100Gallons as a starting dosage.
Each drop is considered 0.03ml
No single time correction dosages are recommended!
Significant changes in the Filtration system such as aeration and skimmer changes can influence the daily Iodine dosing routine, hence keep monitoring via ICP and maintain consistence on dosing it daily.</t>
  </si>
  <si>
    <t>Extremely low Barium level, correct this Element to 30 with Reef Moonshiners Barium as per Dosing instructions below or via use of the Reef Moonshiners Calculator.
Normal target level for Barium is 15, however in this case the tank will need to Buffer Barium back into corals which will drop Barium in the next weeks. Hence it's recommended to buffer Barium slightly above target, to compensate this effect.
ATTENTION:
In case that Barium was less than 5ug/L on your last ICP already, and you did perform the instructed Standard correction already last time, your tank likely suffers from a Barium Sponge effect, and it is advised then to perform the instructed correction 2 times in a row! Means you perform the given correction first, and when the correction is completed, simply do it 1 more time. The next ICP will then reveal if this procedure will need to be done again next time.
It is not uncommon that this effect will last for a few months in certain cases.</t>
  </si>
  <si>
    <t>Significant Elevated above the target level of 15.
Let it naturally settle down and watch it's trending on subsequent ICP's.
Also find the source of Barium to avoid further increase.
It is very common to be very high in typical Reef supplements, which are recommended to be avoided. See the Product Testing Comparison in the Startup Screen of this tool, with the most recent tests of certain products that are known to contain these impurities.
Barium can also come in from Salt mixes with high Barium levels, 2parts or random Trace element supplements.</t>
  </si>
  <si>
    <t>Critical elevated above the target level of 15. Not recommended to exceed 100
At this point it's recommended to urgently find the source of Barium to avoid further increase.
Barium can come in from Salt mixes with high Barium levels, 2parts or random Trace element supplements. If Water changes are performed, it's recommended to ICP the Saltwater mix if Barium keeps increasing from ICP to ICP and Water changes are performed.
It is very common to be very high in typical Reef supplements, which are recommended to be avoided. See the Product Testing Comparison in the Startup Screen of this tool, with the most recent tests of certain products that are known to contain these impurities.</t>
  </si>
  <si>
    <t>Acceptable range, however Reef Moonshiner method recommends a target level of 15.
In case your current level is below 15 the tool will show the dosage to correct this Element to 15 with Reef Moonshiners Molybdenum as per Dosing instructions below or via use of the Reef Moonshiners Calculator.</t>
  </si>
  <si>
    <t xml:space="preserve">Nickel depleted or very low.
Correct this Element to 2.5 with Reef Moonshiners Nickel as per Dosing instructions below or via use of the Reef Moonshiners Calculator.
In case that Nickel is/was not or barely detectable over multiple ICP tests, it is recommended to add Nickel to the daily dosing routine. A safe starting dosage is 0.3ml per 100Gallon sytem water volume daily. If still very low on subsequent ICP tests, increase the daily volume further by 0.1ml per 100Gallon until the Element is detected on the ICP test. Dose this daily amount on top of the correction dosages while doing corrections.
</t>
  </si>
  <si>
    <t xml:space="preserve">Acceptable range, however Reef Moonshiner method recommends a target level of 2.5
In case your current level is below 2.5, the tool will show the dosage to correct this Element to 2.5 with Reef Moonshiners Nickel as per Dosing instructions below or via use of the Reef Moonshiners Calculator.
No other action is required at this point.
</t>
  </si>
  <si>
    <t xml:space="preserve">Acceptable range, slightly above target level. 
Monitor on subsequent ICP the trending of this element.
Often it is supplemented with Salt mixes and random trace elements.
This level is however not of concern, no action required.
</t>
  </si>
  <si>
    <t>With this ICP-OES test kit, Manganese will remain normally undetectable or very low,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Manganese is detected in ranges above the intended target, means if supplemented, stop or reduce your daily dosage until the next ICP.
If not supplemented, Manganese can also come in from Salt mixes, 2part Products, or random Trace element supplements. Watch trending on subsequent ICP's tests. Find source of Manganese and let it naturally reduce in the tank.</t>
  </si>
  <si>
    <t>As per the Reef Moonshiners method, Manganese is part of the daily elements dosing routine.
Manganese is detected in ranges above the intended target range of 0.6ug/L, means if supplemented, then simply heavily reduce or better stop your daily dosage until the next ICP test.
If not supplemented, Manganese can also come in from Salt mixes, 2part Products, or random Trace element supplements. 
Watch trending on subsequent ICP's tests. Find source of Manganese and let it naturally reduce in the tank.
No water changes are required up to levels of 40ug/L.</t>
  </si>
  <si>
    <t>As per the Reef Moonshiners method, Manganese is part of the daily elements dosing routine.
Manganese is detected in ranges above the intended target range of 0.6ug/L, means if supplemented, stop your daily dosage until the next ICP test.
If not supplemented, Manganese can also come in from Salt mixes, 2part Products, or random Trace element supplements. 
Watch trending on subsequent ICP's tests. Find source of Manganese and let it naturally reduce in the tank.
No water changes are required up to levels of 40ug/L.</t>
  </si>
  <si>
    <t>As per the Reef Moonshiners method, Manganese is part of the daily elements dosing routine.
Manganese is detected in ranges above the intended target range of 0.6ug/L, means if supplemented, then stop your daily dosage until the next ICP test.
If not supplemented, Manganese can also come in from Salt mixes, 2part Products, or random Trace element supplements. 
Watch trending on subsequent ICP's tests. Find source of Manganese and let it naturally reduce in the tank.
No water changes are required up to levels of 40ug/L.</t>
  </si>
  <si>
    <t>With this ICP-OES test kit, Manganese will remain normally undetectable or very low,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Manganese is detected in ranges significant above the intended target, means if supplemented, stop your daily dosage until the next ICP.
If not supplemented, Manganese can also come in from Salt mixes, 2part Products, or random Trace element supplements. Watch trending on subsequent ICP's tests. Find source of Manganese and let it naturally reduce in the tank.
No water changes are required up to levels of 40ug/L.</t>
  </si>
  <si>
    <t>With this ICP-OES test kit, Manganese will remain undetectable or very low,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Manganese is detected in low ranges above the intended target, means if supplemented, simply reduce your daily dose slightly.</t>
  </si>
  <si>
    <t>With this ICP-OES test kit, Manganese will remain normally undetectable or very low,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Manganese is detected in ranges above the intended target, means if supplemented, simply reduce your daily dosage.</t>
  </si>
  <si>
    <t>As per the Reef Moonshiners method, Manganese is part of the daily elements dosing routine.
Simply dose Reef Moonshiners Manganese as per Dosing instructions below or via use of the Reef Moonshiners Calculator.
Manganese is detected slightly above the intended target level of 0.6ug/L, means if supplemented, then simply reduce your daily dose slightly until the next ICP test.</t>
  </si>
  <si>
    <t>As per the Reef Moonshiners method, Manganese is part of the daily elements dosing routine.
Manganese is detected in ranges above the intended target range of 0.6ug/L, means if supplemented, then simply reduce your daily dosage until the next ICP test.</t>
  </si>
  <si>
    <t>As per the Reef Moonshiners method, Manganese is part of the daily elements dosing routine.
Simply dose Reef Moonshiners Manganese as per Dosing instructions below or via use of the Reef Moonshiners Calculator. 
In this range simply add 1x the recommended standard dosage to your current daily dosage to get closer to the intended target of 0.6ug/L on this OES test.
If your measured value is 0.6ug/L, keep continuing the daily dosage until the next ICP test.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</si>
  <si>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With this ICP-OES test kit, Manganese will remain undetectable or very low, even while supplemented. As per the Reef Moonshiners method, Manganese is part of the daily elements dosing routine.
The Reef Moonshiner's ICP-MS testkit will measure these ultra low trace elements in the required precision, in order to evaluate if truly depleted or if in an acceptable low range.
Simply dose Reef Moonshiners Manganese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</si>
  <si>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truly depleted. 
At this level there may be signs of pale and faded looking corals. Manganese supports the Coral against light and thermal stress. It also supports fluorescence and coloration and overall health. If you already dose Manganese daily, this need to be increased!
Add 1x or even 2x the daily standard dosage to your existing amount of Manganese you dose already daily, until the Tool identifies you are in a good target range around 0.4ug/L-0.6ug/L. This however requires another MS test to be performed to ensure this trace element is now daily dosed in a sufficient amount.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</si>
  <si>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detectable but still too low.
At this level there may be signs of pale and faded looking corals. Manganese supports the Coral against light and thermal stress. It also supports fluorescence and coloration and overall health. If you already dose Manganese daily, this need to be increased!
Add 1x the daily standard dosage to your existing amount of Manganese you dose already daily, until the Tool identifies you are in a  good target range around 0.4ug/L-0.6ug/L. This however requires another MS test to be performed to ensure this trace element is now daily dosed in a sufficient amount.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</si>
  <si>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 good target range around 0.4ug/L-0.6ug/L
It supports the Coral against light and thermal stress. It also supports fluorescence and coloration and overall health.
Maintain your daily dosage as it is right now. Perform the next MS test to monitor this trace element routinely like every 3rd or 4th ICP round of testing, if feasible more often.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</si>
  <si>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an acceptable range just slightly above the ideal target range of 0.4ug/L-0.6ug/L.
It supports the Coral against light and thermal stress. It also supports fluorescence and coloration and overall health.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Manganese differently. Hence a generic quantity is not possible to predict.
Simply dose Reef Moonshiners Manganese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</si>
  <si>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an unusual elevated range above the ideal target range of 0.4ug/L-0.6ug/L.
It won't harm anything but should not be dosed until MS test reports it in the acceptable ranges. It may have been dosed too much or multiple Manganese containing supplements are being used. If the source of Manganese has been removed or found, it should go back to lower levels within a few days.
This however requires another subsequent MS test to be performed to ensure that this trace element is in a sufficient and acceptable range.
Water changes are NOT necessary at this level, Manganese will decrease fast if the supplementation is reduced.</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</si>
  <si>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Manganese is in a very elevated range above the ideal target range of 0.4ug/L-0.6ug/L.
High Manganese will at some point depress Fluorescence and causes certain bacteria to bloom.
It should not be dosed until MS test reports it in the acceptable ranges. 
It may have been dosed too much or multiple Manganese containing supplements are being used. 
If the source of Manganese has been removed or found, it should go back to lower levels within a few days or weeks.
This however requires another subsequent MS test to be performed to monitor that this trace element is in a sufficient and acceptable range.
Water changes are NOT necessary at this level, Manganese will decrease fast if the supplementation is reduced.
Water changes are recommended above 40ug/L</t>
  </si>
  <si>
    <t xml:space="preserve">With this ICP-OES test kit, Chromium should remain undetectable even while supplemented. As per the Reef Moonshiners method, Chromium is part of the daily elements dosing routine.
Chromium is detected in high ranges, means if supplemented, stop dosage.
If not supplemented, Chromium can also come in from Salt mixes and random Trace element supplements. Watch trending on subsequent ICP's tests. Find source of Chromium and let it naturally reduce in the tank.
Inspect for rotten equipment and Stainless steel components.
</t>
  </si>
  <si>
    <t>With this ICP-OES test kit, Chromium should remain undetectable even while supplemented. As per the Reef Moonshiners method, Chromium is part of the daily elements dosing routine.
Chromium is detected in very high ranges, means if supplemented, stop dosage.
If not supplemented, Chromium can also come in from Salt mixes and random Trace element supplements. Watch trending on subsequent ICP's test.
Inspect for rotten equipment and Stainless steel components.</t>
  </si>
  <si>
    <t>With this ICP-OES test kit, Chromium should remain undetectable even while supplemented. As per the Reef Moonshiners method, Chromium is part of the daily elements dosing routine.
Chromium is detected in slightly elevated ranges, means if supplemented, stop daily dose.
If not supplemented, Chromium can also come in from Salt mixes and random Trace element supplements. Watch trending on subsequent ICP's test.</t>
  </si>
  <si>
    <t xml:space="preserve">With this ICP-OES test kit, Chromium should remain undetectable even while supplemented. As per the Reef Moonshiners method, Chromium is part of the daily elements dosing routine.
The Reef Moonshiner's ICP-MS testkit will measure these ultra low trace elements in the required precision, in order to evaluate if truly depleted or if in an acceptable low range.
Chromium is detected in low ranges, means if supplemented, simply reduce daily dose.
If not supplemented, Chromium can also come in from Salt mixes and random Trace element supplements. Watch trending on subsequent ICP's test.
</t>
  </si>
  <si>
    <t>With this ICP-OES test kit, Chromium should remain undetectable even while supplemented. As per the Reef Moonshiners method, Chromium is part of the daily elements dosing routine.
The Reef Moonshiner's ICP-MS testkit will measure these ultra low trace elements in the required precision, in order to evaluate if truly depleted or if in an acceptable low range.
Simply dose Reef Moonshiners Chromium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</si>
  <si>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 xml:space="preserve">With this ICP-OES test kit, Chromium should remain undetectable even while supplemented. As per the Reef Moonshiners method, Chromium is part of the daily elements dosing routine.
The Reef Moonshiner's ICP-MS testkit will measure these ultra low trace elements in the required precision, in order to evaluate if truly depleted or if in an acceptable low range.
Simply dose Reef Moonshiners Chromium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
</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</si>
  <si>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truly depleted. 
At this level there will be signs of pale and faded looking corals or signs of bleaching from light. Chromium supports processes that protects the Coral against light and thermal stress. If you already dose Chromium daily, this need to be increased!
Add 1x or even 2x the daily standard dosage to your existing amount of Chromium you dose already daily, until the Tool identifies you are in a good target range of 0.35-0.55ug/L. This however requires another MS test to be performed to ensure this trace element is now daily dosed in a sufficient amount.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</si>
  <si>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detectable but still too low. 
At this level there may be signs of pale and faded looking corals or signs of bleaching from light. Chromium supports processes that protects the Coral against light and thermal stress.
Add 1x the daily standard dosage to your existing amount of Chromium you dose already daily, until the Tool identifies you are in a good target range of 0.35-0.55ug/L. This however requires another MS test to be performed to ensure this trace element is now daily dosed in a sufficient amount.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</si>
  <si>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the acceptable and ideal target range of 0.35-0.55ug/L.
It supports processes that protects the Coral against light and thermal stress.
Maintain your daily dosage as it is right now. Perform the next MS test to monitor this trace element routinely like every 3rd or 4th ICP round of testing, if feasible more often.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</si>
  <si>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an unusual elevated range above the ideal target range of 0.35-0.55ug/L.
It won't harm anything but should not be dosed until MS test reports it in the acceptable ranges. It may have been dosed too much or equipment may be corroding in the setup. Look out for metallic materials and stainless steel components. 
Certain trace elements and random reef supplements sometimes also contribute additional Chromium to the water. 
If the source of Chromium has been removed or found, Chromium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</si>
  <si>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an acceptable range just slightly above the ideal target range of 0.35-0.55ug/L.
It supports processes that protects the Coral against light and thermal stress.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Chrome differently. Hence a generic quantity is not possible to predict.
Simply dose Reef Moonshiners Chromium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</si>
  <si>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Chromium is in a very elevated range above the ideal target range of 0.35-0.55ug/L.
It may have been overdosed too much or equipment may be corroding in the setup. Look out for metallic materials and stainless steel components. 
Certain trace elements and random reef supplements sometimes also contribute additional Chromium to the water. 
If the source of Chromium has been removed or found, Chromium should go back to lower levels within a month. Perform a few Water changes, if Chromium was detected higher than 10ug/L.
This however requires another subsequent MS test to be performed to monitor that this trace element is in a sufficient and acceptable range.
Water changes are recommended above 25ug/L.</t>
  </si>
  <si>
    <t>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Simply dose Reef Moonshiners Cobalt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</si>
  <si>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 xml:space="preserve">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Simply dose Reef Moonshiners Cobalt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
</t>
  </si>
  <si>
    <t xml:space="preserve">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Cobalt is detected in low ranges, means if supplemented, simply reduce daily dose.
If not supplemented, Cobalt can also come in from Salt mixes and random Trace element supplements. Watch trending on subsequent ICP's test.
</t>
  </si>
  <si>
    <t xml:space="preserve">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Cobalt is detected in slightly elevated ranges, means if supplemented, stop dosage.
If not supplemented, Cobalt can also come in from Salt mixes and random Trace element supplements. Watch trending on subsequent ICP's test.
Inspect for rotten and corroding equipment, and verify the RODI test results.
</t>
  </si>
  <si>
    <t>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Cobalt is detected in high ranges, means if supplemented, stop dosage.
If not supplemented, Cobalt can also come in from Salt mixes and random Trace element supplements. Watch trending on subsequent ICP's tests. Find source of Cobalt and let it naturally reduce in the tank.
Inspect for rotten and corroding equipment, and verify the RODI test results.</t>
  </si>
  <si>
    <t>With this ICP-OES test kit, Cobalt should remain undetectable even while supplemented. As per the Reef Moonshiners method, Cobalt is part of the daily elements dosing routine.
The Reef Moonshiner's ICP-MS testkit will measure these ultra low trace elements in the required precision, in order to evaluate if truly depleted or if in an acceptable low range.
Cobalt is detected in very high ranges, means if supplemented, stop dosage.
If not supplemented, Cobalt can also come in from Salt mixes and random Trace element supplements. Watch trending on subsequent ICP's test.
Inspect for rotten and corroding equipment, and verify the RODI test results.
Water Changes are recommended above 15ug/L.</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</si>
  <si>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the acceptable and ideal target range between 0.40-0.60ug/L.
It supports processes that protects the Coral against light and thermal stress. 
Cobalt also has an important role in the fluorescence of corals, should however not beeing dosed too much to avoid the reverse effect. 
Maintain your daily dosage as it is right now. Perform the next MS test to monitor this trace element routinely like every 3rd or 4th ICP round of testing, if feasible more often. Every tank system consumes and oxidizes Cobalt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</si>
  <si>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detectable but still too low. 
At this level there may be signs of pale and faded looking corals or signs of bleaching from light. Cobalt supports processes that protects the Coral against light and thermal stress. Cobalt also has an important role in the fluorescence of corals, should however not beeing dosed too much to avoid the reverse effect. 
Add 1x the daily standard dosage to your existing amount of Cobalt you dose already daily, until the Tool identifies that you are in the ideal target range between 0.40-0.60ug/L.  
This however requires another MS test to be performed to ensure this trace element is now daily dosed in a sufficient amount. Every tank system consumes and oxidizes Cobalt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</si>
  <si>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an acceptable range just slightly above the ideal target range between 0.40-0.60ug/L. 
It supports processes that protects the Coral against light and thermal stress.
Cobalt also has an important role in the fluorescence of corals, should however not beeing dosed too much to avoid the reverse effect.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Chrome differently. Hence a generic quantity is not possible to predict.
Simply dose Reef Moonshiners Cobalt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</si>
  <si>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an unusual elevated range above the ideal target range between 0.40-0.60ug/L. 
It won't harm anything but should not be dosed until MS test reports it in the acceptable ranges. It may have been dosed too much or equipment may be corroding in the setup. 
Certain trace elements and random reef supplements sometimes also contribute additional Cobalt to the water. 
If the source of Cobalt has been removed or found, Cobalt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</si>
  <si>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in a very elevated range above the ideal target range between 0.40-0.60ug/L. 
It may have been overdosed too much or equipment may be corroding in the setup.  
Certain trace elements and random reef supplements sometimes also contribute additional Cobalt to the water. 
If the source of Cobalt has been removed or found, Cobalt should go back to lower levels within a month. Perform a few Water changes, if Cobalt was detected higher than 10ug/L.
This however requires another subsequent MS test to be performed to monitor that this trace element is in a sufficient and acceptable range.</t>
  </si>
  <si>
    <t>The Reef Moonshiner's ICP-MS testkit will measure this ultra low trace element in the required precision, in order to evaluate if truly depleted or if in an acceptable low range. As a good routine perform the MS test quarterly to ensure the ultra low trace elements remain in a good range.
Cobalt is truly depleted. 
At this level there will be signs of pale and faded looking corals or signs of bleaching from light. Cobalt supports processes that protects the Coral against light and thermal stress. 
If you already dose Cobalt daily, this need to be increased!
Add 1x or even 2x the daily standard dosage to your existing amount of Cobalt you dose already daily, until the Tool identifies that you are in the ideal target range between 0.40-0.60ug/L. 
This however requires another MS test to be performed to ensure this trace element is now daily dosed in a sufficient amount. Every tank system consumes and oxidizes Cobalt differently. Hence a generic quantity is not possible to predict.
Simply dose Reef Moonshiners Cobalt as per Dosing instructions below or in the summary section.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</si>
  <si>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Simply dose Reef Moonshiners Iron as per Dosing instructions below or via use of the Reef Moonshiners Calculator.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</si>
  <si>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 xml:space="preserve">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Iron is detected in low ranges, means if supplemented, simply reduce daily dose.
If not supplemented, Iron can also come in from Salt mixes and random Trace element supplements. Watch trending on subsequent ICP's test.
</t>
  </si>
  <si>
    <t>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Iron is detected in low ranges, means if supplemented, simply reduce daily dose.
Maintaing Iron in detectable range may cause brownish/dull coloration.
If not supplemented, Iron can also come in from Salt mixes and random Trace element supplements. Watch trending on subsequent ICP's test and verify the RODI results for Iron.</t>
  </si>
  <si>
    <t xml:space="preserve">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Iron is detected in low ranges, means if supplemented, stop dosage.
Maintaing Iron in detectable range may cause brownish/dull coloration.
If not supplemented, Iron can also come in from Salt mixes and random Trace element supplements. Watch trending on subsequent ICP's test.
Inspect for rotten and corroding equipment, and verify the RODI test results.
</t>
  </si>
  <si>
    <t>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Iron is detected in high ranges, means if supplemented, stop dosage.
Maintaing Iron in detectable range will cause brownish/dull coloration.
If not supplemented, Iron can also come in from Salt mixes and random Trace element supplements. Watch trending on subsequent ICP's tests. Find source of Iron and let it naturally reduce in the tank.
Inspect for rotten and corroding equipment, and verify the RODI test results.</t>
  </si>
  <si>
    <t>With this ICP-OES test kit, Iron should remain undetectable even while supplemented. As per the Reef Moonshiners method, Iron is part of the daily elements dosing routine.
The Reef Moonshiner's ICP-MS testkit will measure these ultra low trace elements in the required precision, in order to evaluate if truly depleted or if in an acceptable low range.
Iron is detected in very high ranges, means if supplemented, stop dosage.
Maintaing Iron in detectable range will cause brownish/dull coloration.
If not supplemented, Iron can also come in from Salt mixes and random Trace element supplements. Watch trending on subsequent ICP's test.
Inspect for rotten and corroding equipment, and verify the RODI test results.</t>
  </si>
  <si>
    <t>Iron is in the acceptable and ideal target range between 0.70-1.0ug/L.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Maintain your daily dosage as it is right now. Perform the next MS test to monitor this trace element routinely like every 3rd or 4th ICP round of testing, if feasible more often. Every tank system consumes and oxidizes Iron differently. Hence a generic quantity is not possible to predict.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</si>
  <si>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in an acceptable range just slightly above the ideal target range between 0.70-1.0ug/L.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Iron differently. Hence a generic quantity is not possible to predict.
Simply dose Reef Moonshiners Iron as per Dosing instructions below or in the summary section, along with above additional recommendation.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</si>
  <si>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in an unusual elevated range above the ideal target range between 0.70-1.0ug/L.
It won't harm anything but should not be dosed until MS test reports it in the acceptable ranges. It may have been dosed too much or equipment may be corroding in the setup. 
Certain trace elements and random reef supplements sometimes also contribute additional Iron to the water. 
If the source of iron has been removed or found, Iron should go back to lower levels within a month.
This however requires another subsequent MS test to be performed to ensure that this trace element is in a sufficient and acceptable range.
Water changes are NOT necessary at this level, unless the trace element level won't reduce in subsequent ICP tests.</t>
  </si>
  <si>
    <t xml:space="preserve">Iron is in a very elevated above the ideal target range between 0.70-1.0ug/L.
It may have been overdosed too much or equipment may be corroding in the setup.  
Certain trace elements and random reef supplements sometimes also contribute additional Iron to the water. 
If the source of Iron has been removed or found, Iron should go back to lower levels within a month.
This however requires another subsequent MS test to be performed to monitor that this trace element is in a sufficient and acceptable range.
</t>
  </si>
  <si>
    <t>Iron is truly depleted. 
At this level there will be signs of pale and faded looking corals or signs of bleaching from light.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If you already dose Iron daily, this need to be increased!
Add 1x or even 2x the daily standard dosage to your existing amount of Iron you dose already daily, until the Tool identifies you are in the ideal target range between 0.70-1.0ug/L. 
This however requires another MS test to be performed to ensure this trace element is now daily dosed in a sufficient amount. Every tank system consumes and oxidizes Iron differently. Hence a generic quantity is not possible to predict. Ozone causes Iron massively to be used up, likely the reason why most Ozone filtered systems tend to be less successfull after a while.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</si>
  <si>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Iron is detectable but still too low. 
At this level there may be signs of pale and faded looking corals or signs of bleaching from light. Iron supports processes that protects the Coral against light and thermal stress. Iron also feeds the symbiotic algae and is crucial for Photosynthesis and has an important role in the fluorescence of corals, should however not beeing dosed too much to avoid algae and diatom blooms. Yellow and Blue Acros tend to turn greenish when too much Iron is dosed.
If you already dose Iron daily, this need to be increased!
Add 1x the daily standard dosage to your existing amount of Iron you dose already daily, until the Tool identifies you are in the ideal target range between 0.70-1.0ug/L. 
This however requires another MS test to be performed to ensure this trace element is now daily dosed in a sufficient amount. Every tank system consumes and oxidizes Iron differently. Hence a generic quantity is not possible to predict. Ozone causes Iron massively to be used up, likely the reason why most Ozone filtered systems tend to be less successfull after a while.
In general these assumptions are a good addition to be taken into account:
If you have Macroalgae in your setup, add 1x the recommended standard dosage to your daily dosage.
If you have a decent amount of Corals in the tank, add 1x the recommended standard dosage to your daily dosage.
If you use continous activated carbon in your setup, add 1x the recommended standard dosage to your daily dosage.</t>
  </si>
  <si>
    <t>With this ICP-OES test kit, Copper should remain undetectable even when supplemented. 
The Reef Moonshiner's ICP-MS testkit will measure this ultra low trace element in the required precision, in order to evaluate if Copper is truly depleted or if in an acceptable but still very low range.
It is recommended to be measured occassionally in ultra low ranges, especially when Corals look faded or pale which could be a Copper deficit. Copper is a very important trace elements in the process of Photosynthesis which gives the coral energy from light.
No action.</t>
  </si>
  <si>
    <t xml:space="preserve">With this ICP-OES test kit, Copper should remain undetectable even when supplemented. 
The Reef Moonshiner's ICP-MS testkit will measure this ultra low trace element in the required precision, in order to evaluate if Copper is truly depleted or if in an acceptable but still very low range.
Copper detected in these low ranges, usually depresses already the fluorescence of corals. Let it naturally settle down and watch on subsequent ICP's if it further increases or reduces. Normally with no water changes, this should not be detectable on the next ICP then. Review RODI results for detections of Copper.
Copper may also leech from GFO, Foods, or corroding equipment such as Copper wiring etc. from hair cracks in pumps and other equipment.
</t>
  </si>
  <si>
    <t xml:space="preserve">Copper is in the ideal target range of 0.4-0.6ug/L.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maintain your daily dosage as it is right now. Perform the next MS test to monitor this trace element routinely like every 3rd or 4th ICP round of testing, if feasible more often. Every tank system consumes and oxidizes Copper differently. Hence a generic quantity is not possible to predict.
If you do not dose Copper daily, no action so far. Watch Copper on subsequent ICP tests and frequently with a ICP-MS test.
</t>
  </si>
  <si>
    <t xml:space="preserve">Copper is truly depleted. 
At this level there will be signs of pale and faded looking corals or signs of bleaching from light.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daily, this need to be further increased, otherwise it need to be dosed from now on.
Do not dose Copper long term, without the measurement and monitoring via an ICP-MS test.
The Reef Moonshiners "ICP-OES" test will indicate Copper when it starts reaching about 1,5ug/L which will be low enough to indicate overdosing before it can cause harm, however is then already high enough to depress fluorescence and coloration.
Add 1x or even 2x the daily standard dosage to your existing amount of Copper you dose already daily, until the Tool identifies you are in the ideal target range of 0.4-0.6ug/L.
This however requires another MS test to be performed to ensure this trace element is now daily dosed in a sufficient amount. Ozone causes Copper to be used up more, likely the reason why most Ozone filtered systems tend to be less successfull after a while.
Nano/Pump - Copper is an optional element, in this case very strongly recommended to be applied to get in an acceptable range of Copper! This element is only available in the Nano/Pump version of elements, can however be dosed manually with a Syringe daily. 
</t>
  </si>
  <si>
    <t xml:space="preserve">Copper is detectable but still too low. 
At this level there will be signs of pale and faded looking corals or signs of bleaching from light.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daily, this need to be further increased, otherwise it need to be dosed from now on.
Do not dose Copper long term, without the measurement and monitoring via an ICP-MS test.
The Reef Moonshiners "ICP-OES" test will indicate Copper when it starts reaching about 1,5ug/L which will be low enough to indicate overdosing before it can cause harm, however is then already high enough to depress fluorescence and coloration.
Add 1x daily standard dosage to your existing amount of Copper you dose already daily, until the Tool identifies you are in the ideal target range of 0.4-0.6ug/L.
This however requires another MS test to be performed to ensure this trace element is now daily dosed in a sufficient amount. Every tank system consumes and oxidizes Copper differently. Hence a generic quantity is not possible to predict. Ozone causes Copper to be used up more.
Nano/Pump - Copper is an optional element, in this case very strongly recommended to be applied to get in an acceptable range of Copper! This element is only available in the Nano/Pump version of elements, can however be dosed manually with a Syringe daily.
</t>
  </si>
  <si>
    <t xml:space="preserve">Copper is in an acceptable range just slightly above the ideal target range of 0.4-0.6ug/L.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reduce your daily dose by 1x, perform the next MS test to monitor this trace element routinely like every 3rd or 4th ICP round of testing, if feasible more often. Every tank system consumes and oxidizes Copper differently. Hence a generic quantity is not possible to predict.
If you do not dose Copper daily, no action so far. Copper detected in these low ranges, usually depresses already the fluorescence of corals. Let it naturally settle down and watch on subsequent ICP's if it further increases or reduces. 
Normally with no water changes, this should reduce into normal or low ranges within a month. Review RODI results for detections of Copper.
Copper may also leech from GFO, Foods, or corroding equipment such as Copper wiring etc. from hair cracks in pumps and other equipment. 
Vinegar baths on pumps can over time destroy the wiring encapsulation.
</t>
  </si>
  <si>
    <t>Copper is in an unusual elevated range above the ideal target range of 0.4-0.6ug/L.
Despite it's bad reputation in the hobby, Copper is essential and crucial for Photosynthesis and has an important role in the fluorescence and coloration of corals, should however not beeing dosed too much to avoid darkening and strong reduction of fluorescence.
If you already dose Copper as a daily element, reduce your daily dosage significantly and perform the next MS test to monitor this trace element routinely.
Every tank system consumes and oxidizes Copper differently. Hence a generic quantity is not possible to predict.
If you do not dose Copper daily, Copper detected in these ranges, usually depresses the fluorescence of corals and let them appear brown/dull. Let it naturally settle down and watch on subsequent ICP's if it further increases or reduces. 
Normally with no water changes, this should decrease until the next ICP test. 
Review RODI results for detections of Copper.
Copper may also leech from GFO, Foods, or corroding equipment such as Copper wiring etc. from hair cracks in pumps and other equipment. 
Vinegar baths on pumps can over time destroy the wiring encapsulation.</t>
  </si>
  <si>
    <t xml:space="preserve">Copper is in a very elevated range above the ideal target range of 0.4-0.6ug/L.
Copper detected in these ranges, usually depresses the fluorescence of corals and let them appear brown/dull. 
Sensitive corals may do get irreversible damage and may going to die from the Copper exposure. 
Perform Water changes and watch on subsequent ICP's if it further increases or reduces. 
Review RODI results for detections of Copper.
Copper may also leech from Faucets,GFO, Foods, or corroding equipment such as Copper wiring etc. from hair cracks in pumps and other equipment. Recommended to perform Water changes, maybe use of Triton Detox, Polyfilter and Copper absorbing media temporarily. 
It's critical to find the source of copper.
</t>
  </si>
  <si>
    <t>Recommended Daily Standard dosage of 0.01µg/L  (Reef Moonshiners Copper Classic)</t>
  </si>
  <si>
    <t>Selenium detected extremely high, please contact Reef Moonshiner's via email to Psxerholic@gmail.com with a Screenshot of your ICP showing the measurement, or the full PDF of the results attached.
Bear in mind however, the Test results are in metric, means a 1,000ug/L really means 1ug/L and the comma does not represent the thousands as in US standards.</t>
  </si>
  <si>
    <t xml:space="preserve">Considered depleted. Follow a daily Vanadium dosing as described in the Moonshiner Handbook.
Typically 1-2 drops per 100Gallons of Reef Moonshiner's Vanadium are dosed daily via the Cobalt blue dropper bottles as a starting point, and the amount of drops is going to be adjusted from ICP to ICP until the Vanadium levels between 1-2 are achieved. No single time correction dosages are recommended!
Keep monitoring via ICP and maintain consistence on dosing it daily.
Info: 1 drop of Vanadium is considered 0.03ml
</t>
  </si>
  <si>
    <t>Maintain a daily Vanadium dosing as described in the Moonshiner Handbook.
Typically 1-2 drops per 100Gallons of Reef Moonshiner's Vanadium are dosed daily via the Cobalt blue dropper bottles as a starting point, and the amount of drops is going to be adjusted from ICP to ICP until the Vanadium levels between 1-2 are achieved. No single time correction dosages are recommended! If above 2, simply reduce the daily drops used. Vanadium also comes in with many supplements and Salts and dosing may not be required if detected between 1-2.
Keep monitoring via ICP and maintain consistence on dosing it daily.
Info: 1 drop of Vanadium is considered 0.03ml</t>
  </si>
  <si>
    <t xml:space="preserve">Zinc completely depleted.
Correct this Element to the ideal target level of 5 with Reef Moonshiners Zinc as per Dosing instructions below or via use of the Reef Moonshiners Calculator.
In case that Zinc is/was not detectable over multiple ICP tests, it is recommended to add Zinc to the daily dosing routine. 
A safe starting dosage is 0.3ml per 100Gallon sytem water volume daily. 
If still 0 on subsequent ICP tests, increase the daily volume further by 0.1ml per 100Gallon until the Element is detected on the ICP test. Dose this daily amount on top of the correction dosages while doing corrections.
</t>
  </si>
  <si>
    <t xml:space="preserve">Zinc in acceptable range but still below target level of 5.
Correct this Element to 5 with Reef Moonshiners Zinc as per Dosing instructions below or via use of the Reef Moonshiners Calculator.
</t>
  </si>
  <si>
    <t xml:space="preserve">Acceptable level slighlty above the ideal target of 5ug/L, but not of concern.
Let it naturally settle down and watch it's trending on subsequent ICP's.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Verify RODI results for detection of Zinc.
</t>
  </si>
  <si>
    <t xml:space="preserve">Critical elevated above the usual target of 5. Not recommended to exceed 50
At this point it's recommended to urgently find the source of Zinc to avoid further increase. If not supplemented intentionally, find the source of Zinc to avoid further increase. Zinc can also come in from Salt mixes with high Zinc levels, 2parts or random Trace element supplements. If these possibilities are ruled out, and Zinc increases further in subsequent ICP's, then look for corroding equipment in the system. Water changes are recommended if Zinc elevates above 50.
</t>
  </si>
  <si>
    <t>Lanthanum shall not become detectable at any time.
If detected, it may be intentionally dosed as part of any treatments or a Lanthanum Chloride Phosphate absorber has been used.
If detected, as part of a Po4 remover, the system is not sufficiently filtered to remove the particles that bind the Phosphates. Take corrective action to minimize the free detectable Lanthanum.</t>
  </si>
  <si>
    <t>With this ICP-MS test kit, Selenium should remain detectable between 0.35ug/L and 0.55ug/L. As per the Reef Moonshiners method, Selenium is an essential part of the daily elements dosing routine.
Selenium is in an acceptable range just slightly above the ideal levels. 
Reduce the daily amount by 1x the recommended standard dosage, so the levels will slightly adjust down over a few days. 
Perform the next MS test to monitor this trace element routinely like every 3rd or 4th ICP round of testing, if feasible more often. 
Every tank system consumes and oxidizes Selenium differently. Hence a generic quantity is not possible to predict.</t>
  </si>
  <si>
    <t>With this ICP-MS test kit, Selenium should remain detectable between 0.35ug/L and 0.55ug/L. As per the Reef Moonshiners method, Selenium is an essential part of the daily elements dosing routine.
Selenium is in an elevated range above the ideal levels. 
It should not be dosed until next MS test reports it in the acceptable ranges. 
It may have been dosed too much or multiple Selenium containing supplements are being used. 
Selenium should go back to lower levels within a few weeks.
This however requires another subsequent MS test to be performed to monitor that this trace element is in a sufficient and acceptable range.
Water changes are NOT necessary at this level, Selenium will decrease fast if the supplementation is reduced.</t>
  </si>
  <si>
    <t>With this ICP-MS test kit, Selenium should remain detectable between 0.35ug/L and 0.55ug/L. As per the Reef Moonshiners method, Selenium is an essential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Your Selenium level is considered completely depleted! 
If you already dose Selenium daily, this need to be further increased, otherwise it need to be dosed from now on.
The Reef Moonshiners "ICP-OES" test will indicate Selenium when it starts reaching about 1,5ug/L which will be low enough to indicate overdosing before it can cause harm, however is then already high enough to depress fluorescence and coloration.
Add 1x daily standard dosage to your existing amount of Selenium you dose already daily, until the Tool identifies you are in a good range. This however requires another MS test to be performed to ensure this trace element is now daily dosed in a sufficient amount.</t>
  </si>
  <si>
    <t>With this ICP-MS test kit, Selenium should remain detectable between 0.35ug/L and 0.55ug/L. As per the Reef Moonshiners method, Selenium is an essential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Your Selenium level is below the ideal minimum range. 
If you already dose Selenium daily, this need to be further increased, otherwise it need to be dosed from now on.
The Reef Moonshiners "ICP-OES" test will indicate Selenium when it starts reaching about 1,5ug/L which will be low enough to indicate overdosing before it can cause harm, however is then already high enough to depress fluorescence and coloration.
Add 1x daily standard dosage to your existing amount of Selenium you dose already daily, until the Tool identifies you are in a good range. This however requires another MS test to be performed to ensure this trace element is now daily dosed in a sufficient amount.</t>
  </si>
  <si>
    <t>With this ICP-MS test kit, Selenium should remain detectable between 0.35ug/L and 0.55ug/L. As per the Reef Moonshiners method, Selenium is an essential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Your Selenium level is in the ideal range. 
Maintain your daily dosage as it is right now. Perform the next MS test to monitor this trace element routinely like every 3rd or 4th ICP round of testing, if feasible more often. Every tank system consumes and oxidizes Selenium differently. Hence a generic quantity is not possible to predict.
The Reef Moonshiners "ICP-OES" test will indicate Selenium when it starts reaching about 1,5ug/L which will be low enough to indicate overdosing before it can cause harm, however is then already high enough to depress fluorescence and coloration.</t>
  </si>
  <si>
    <t>With this ICP-OES test kit, Selenium should remain undetectable even while supplemented. As per the Reef Moonshiners method, Selenium is an essential part of the daily elements dosing routine.
Selenium depletion can be noticed by pale or faded corals along with little or no Coralline growth and coloration when other trace elements are already corrected. Selenium usually depletes over time in our Reef Aquaria if not supplemented, hence it's recommended to start Selenium dosages after the first corrections. No need to start it from the beginning.
The Reef Moonshiner's ICP-MS testkit will even measure this ultra low trace element with the required precision, in order to evaluate if it is truly depleted or if in an acceptable low range.
However you can optionally dose the daily given amount even without a ICP-MS test which should then be performed on a quarterly basis at least.</t>
  </si>
  <si>
    <t xml:space="preserve">Low, but not depleted. Follow the daily Iodide drop dosing as described in the Moonshiner Handbook Iodine section ( which is a must read! ).
Typically 2-3 drops per 100Gallons of Seachem Reef Iodide are dosed daily and the amount of drops is going to be adjusted from ICP to ICP until the Iodine levels between 75-95 are achieved.
Each drop is considered 0.03ml 
No single time correction dosages are recommended!
Significant changes in the Filtration system such as aeration and skimmer changes can influence the daily Iodine dosing routine, hence keep monitoring via ICP and maintain consistence on dosing it daily.
</t>
  </si>
  <si>
    <t>With this ICP-OES test kit, Antimony should ideally remain undetectable.
Antimony in this case is slightly above the normal ranges as we find them in typical Reef Aquariums, that it can be considered to leech slowly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</si>
  <si>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With this ICP-OES test kit, Antimony should ideally remain undetectable.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</si>
  <si>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With this ICP-OES test kit, Antimony should ideally remain undetectable.
Antimony in this case is in an abnormal high ranges as we find them in typical Reef Aquariums, that it can be considered to leech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</si>
  <si>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With this ICP-MS test kit, Antimony should ideally remain below 1ug/L, but will be indicated.
The Reef Moonshiner's ICP-MS testkit will measure this toxic element with the required precision, in order to evaluate if it is in an acceptable low range.
You may consider ICP-MS once in a while to have a high resolution view in your tank chemistry as soon you are more familiar with the Reef Moonshiners method later.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</si>
  <si>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With this ICP-MS test kit, Antimony should ideally remain below 1ug/L, but will be indicated.
Antimony in this case is slightly above the normal ranges as we find them in typical Reef Aquariums, that it can be considered to leech slowly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</si>
  <si>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With this ICP-MS test kit, Antimony should ideally remain below 1ug/L, but will be indicated.
Antimony in this case is in an abnormal high ranges as we find them in typical Reef Aquariums, that it can be considered to leech out of materials in the setup.
It's common to leech out of container and storage bin materials that are intended to be food safe. However these materials when exposed to acidic RODI or harsh Trace Element stock solutions have a high likelihood of leeching Antimony and other compounds.
Also Ozone in high concentrations in reactors, tubing etc. does dissolve Antimony out of Plastic materials of any color!
A few weeks of Rowaphos in the system as absorber has shown effective reductions in Reef tanks. Apply as per Manufacturers instructions.</t>
  </si>
  <si>
    <t>Neodymium shall not become detectable at any time with this ICP MS Test.
The Reef Moonshiner's ICP-MS testkit will measure this harmful element with the required precision, in order to evaluate if it is in an acceptable low range.
You may consider ICP-MS once in a while to have a high resolution view in your tank chemistry as soon you are more familiar with the Reef Moonshiners method later.
If it becomes detected in this level, just be alarmed and watch out on a subsequent ICP-MS if it is increasing or disapears.</t>
  </si>
  <si>
    <t>Correction dosage recommended to achieve ideal target of 425mg/L with (Stock Solution: 200gram BRS Calcium Chloride in 1 Liter RODI Water - strongly recommended Product)</t>
  </si>
  <si>
    <t>Correction dosage recommended to achieve ideal target of 425mg/L with (Stock Solution: 200gram Brightwell Calcion-P in 1 Liter RODI Water - NOT recommended alternative)</t>
  </si>
  <si>
    <t>Very low Calcium level, need correction to 420-440 immediately.
The below Reef Moonshiner's calculations include Calcium dosage instructions by using a BRS Calcium Chloride and Water stock solution, by slowly mixing 200gram of BRS Calcium Chloride powder into 1 Liter RODI water.</t>
  </si>
  <si>
    <t>Low Calcium Level, need correction to 420-440.
The below Reef Moonshiner's calculations include Calcium dosage instructions by using a BRS Calcium Chloride and Water stock solution, by slowly mixing 200gram of BRS Calcium Chloride powder into 1 Liter RODI water.</t>
  </si>
  <si>
    <t>Acceptable Calcium range, however strongly recommend to adjust to 420-440 for optimal range.
The below Reef Moonshiner's calculations include Calcium dosage instructions by using a BRS Calcium Chloride and Water stock solution, by slowly mixing 200gram of BRS Calcium Chloride powder into 1 Liter RODI water.</t>
  </si>
  <si>
    <t>Optimal target range.
However it's recommend to adjust to 425 ideal target, if you are below 425.
The below Reef Moonshiner's calculations include Calcium dosage instructions by using a BRS Calcium Chloride and Water stock solution, by slowly mixing 200gram of BRS Calcium Chloride powder into 1 Liter RODI water.
Monitor Calcium levels in between ICP tests on a routine basis via Test kits.</t>
  </si>
  <si>
    <t>Depleted Potassium level, need correction to Target level of 410 immediately.
The Moonshiner Calculator includes Potassium dosage instructions by using a Brightwell Potassion-P/Water stock solution, by mixing slowly 100gram Potassion-P powder into 1 Liter RODI Water.</t>
  </si>
  <si>
    <t>Very low Potassium level, need correction to Target level of 410 immediately.
The Moonshiner Calculator includes Potassium dosage instructions by using a Brightwell Potassion-P/Water stock solution, by mixing slowly 100gram Potassion-P powder into 1 Liter RODI Water.</t>
  </si>
  <si>
    <t>Reduced Potassium level, need correction to Target level of 410 very shortly.
The Moonshiner Calculator includes Potassium dosage instructions by using a Brightwell Potassion-P/Water stock solution, by mixing slowly 100gram Potassion-P powder into 1 Liter RODI Water.</t>
  </si>
  <si>
    <t>Optimal target range, no action.
However it's recommend to adjust to 410 ideal target, if the current level is lower than 410.
The Moonshiner Calculator includes Potassium dosage instructions by using a Brightwell Potassion-P/Water stock solution, by mixing slowly 100gram Potassion-P powder into 1 Liter RODI Water.</t>
  </si>
  <si>
    <t>Correction dosage recommended to achieve ideal target of 1350mg/L   (Stock Solution: 200gram Brightwell Magnesion-P in 1 Liter RODI Water - NOT recommended alternative)</t>
  </si>
  <si>
    <t>Zinc depleted or low.
Correct this Element to the ideal target level of 5 with Reef Moonshiners Zinc as per Dosing instructions below or via use of the Reef Moonshiners Calculator.</t>
  </si>
  <si>
    <t>Correction dosage recommended to achieve ideal target of 10mg/L   (Reef Moonshiners Strontium UHP - Ultra High Purity Element line)</t>
  </si>
  <si>
    <t>Strontion Liquid (NOT PREFERRED)</t>
  </si>
  <si>
    <t>Potassion Liquid (NOT PREFERRED)</t>
  </si>
  <si>
    <t>Magnesion Liquid (NOT PREFERRED)</t>
  </si>
  <si>
    <t>BRS Calcium Chloride (mixed per Tool instructions)</t>
  </si>
  <si>
    <t>BW Calcion-P (mixed per Tool instructions)</t>
  </si>
  <si>
    <t>BW Magnesion-P (mixed per Tool instructions)</t>
  </si>
  <si>
    <t>Potassium (Potassion-P mix)</t>
  </si>
  <si>
    <t>OTHER OPTIONAL TOOLS - ONLY FOR ADVANCED/EXPERIENCED USER</t>
  </si>
  <si>
    <t xml:space="preserve">                            DOSING BUDDY                                             PRODUCT COMPATIBILITY COMPARISON CHART</t>
  </si>
  <si>
    <t>Copyright Reef Moonshiners LLC 2022
Revision: R10
https://www.reefmoonshiners.com/</t>
  </si>
  <si>
    <t>Calculator R10</t>
  </si>
  <si>
    <t>Revision R10</t>
  </si>
  <si>
    <t>Correction dosage recommended to achieve ideal target of 1350mg/L   (Stock Solution: 400gram BRS-General-Adjustment-Magnesium-Mix in 1 Liter RODI Water - preferred Product)</t>
  </si>
  <si>
    <t>Very low Magnesium level, need correction to Target level of 1350 immediately.
The below Reef Moonshiner's calculations include Magnesium dosage instructions by using a BRS General-Adjustment-Magnesium-Mix and RODI Water stock solution, by mixing 400gram into 1 Liter RODI Water.</t>
  </si>
  <si>
    <t>Low Magnesium level, need correction to Target level of 1350.
The below Reef Moonshiner's calculations include Magnesium dosage instructions by using a BRS General-Adjustment-Magnesium-Mix and RODI Water stock solution, by mixing 400gram into 1 Liter RODI Water.</t>
  </si>
  <si>
    <t>Acceptable Magnesium range, however strongly recommend to adjust to Target of 1350 for optimal range.
The below Reef Moonshiner's calculations include Magnesium dosage instructions by using a BRS General-Adjustment-Magnesium-Mix and RODI Water stock solution, by mixing 400gram into 1 Liter RODI Water.</t>
  </si>
  <si>
    <t>Optimal target range, no action. 
However, if the current level is below 1350, the tool will advise the needed correction to the target of 1350.
The below Reef Moonshiner's calculations include Magnesium dosage instructions by using a BRS General-Adjustment-Magnesium-Mix and RODI Water stock solution, by mixing 400gram into 1 Liter RODI Water.</t>
  </si>
  <si>
    <t>Add 400gram dry product to 1 Liter (or 1000gram) RODI Water / Solution may get hot, use appropriate Container for mixing</t>
  </si>
  <si>
    <r>
      <t>Iron-</t>
    </r>
    <r>
      <rPr>
        <b/>
        <sz val="10"/>
        <color rgb="FFFF0000"/>
        <rFont val="Arial"/>
        <family val="2"/>
      </rPr>
      <t>X</t>
    </r>
    <r>
      <rPr>
        <sz val="10"/>
        <color theme="1"/>
        <rFont val="Arial"/>
        <family val="2"/>
      </rPr>
      <t xml:space="preserve"> (Classic in 10x Concentrated)</t>
    </r>
  </si>
  <si>
    <t>BRS Gen.Mag.Adj.Mix (mixed per Tool instructions)</t>
  </si>
  <si>
    <t xml:space="preserve">Reef Moonshiner's Compatibility overview (incl. ICP data) </t>
  </si>
  <si>
    <t>Calcium Supplements</t>
  </si>
  <si>
    <t>Strontium Supplements</t>
  </si>
  <si>
    <t>Alkalinity Supplements</t>
  </si>
  <si>
    <t>Magnesium Supplements</t>
  </si>
  <si>
    <t>Brightwell
Calcion-P</t>
  </si>
  <si>
    <t>ESV 
Calcium Chloride</t>
  </si>
  <si>
    <t>BRS 
Calcium Chloride</t>
  </si>
  <si>
    <t>Aquaforest
Calcium Chloride</t>
  </si>
  <si>
    <t>Brightwell
Strontion-P</t>
  </si>
  <si>
    <t>Reef Moonshiner's
Strontium UHP</t>
  </si>
  <si>
    <t>Seachem
Reef Iodide</t>
  </si>
  <si>
    <t>Brightwell
Alkalin 8.3-P</t>
  </si>
  <si>
    <t>Arm &amp; Hammer
Sodium Bicarbonate</t>
  </si>
  <si>
    <t>BRS
Soda Ash</t>
  </si>
  <si>
    <t>BRS
Sodium Bicarbonate</t>
  </si>
  <si>
    <t>Brightwell
Magnesion-P</t>
  </si>
  <si>
    <t>BRS
Magnesium Adjuster</t>
  </si>
  <si>
    <t>Brightwell
Potassion-P</t>
  </si>
  <si>
    <t>Overall qualification result</t>
  </si>
  <si>
    <t>Not recommended</t>
  </si>
  <si>
    <t>Strongly recommended</t>
  </si>
  <si>
    <t>Apply w. high caution</t>
  </si>
  <si>
    <t>Apply with caution</t>
  </si>
  <si>
    <t>Mixing ratio for tests</t>
  </si>
  <si>
    <t>200gram/Liter</t>
  </si>
  <si>
    <t>100gram/Liter</t>
  </si>
  <si>
    <t>Ready to use</t>
  </si>
  <si>
    <t>80gram/Liter</t>
  </si>
  <si>
    <t>ICP-MS Test Analysis Date</t>
  </si>
  <si>
    <t>08/29/2023</t>
  </si>
  <si>
    <t>07/22/2023</t>
  </si>
  <si>
    <t>08/14/2023</t>
  </si>
  <si>
    <t>09/07/2023</t>
  </si>
  <si>
    <t>Main Elements [ppm]</t>
  </si>
  <si>
    <t>n.n</t>
  </si>
  <si>
    <t>Bromide</t>
  </si>
  <si>
    <t>n.b</t>
  </si>
  <si>
    <t>Chloride</t>
  </si>
  <si>
    <t>Sodium</t>
  </si>
  <si>
    <t>Trace Elements [ppm]</t>
  </si>
  <si>
    <t>Tin</t>
  </si>
  <si>
    <t>Pollutants [ppm]</t>
  </si>
  <si>
    <t>Bismuth</t>
  </si>
  <si>
    <t>Lead</t>
  </si>
  <si>
    <t>Mercury</t>
  </si>
  <si>
    <t>Titan</t>
  </si>
  <si>
    <t>Cadmium</t>
  </si>
  <si>
    <t>Uranium</t>
  </si>
  <si>
    <t>Thallium</t>
  </si>
  <si>
    <t>Gallium</t>
  </si>
  <si>
    <t>Tellurium</t>
  </si>
  <si>
    <t>Thorium</t>
  </si>
  <si>
    <t>Cerium</t>
  </si>
  <si>
    <t>Ruthenium</t>
  </si>
  <si>
    <t>Tungsten</t>
  </si>
  <si>
    <t>Nutrients [ppm]</t>
  </si>
  <si>
    <t>Phosphate</t>
  </si>
  <si>
    <t>Nitrite</t>
  </si>
  <si>
    <t>Visual test RATING [Green/Yellow/Red]</t>
  </si>
  <si>
    <t>Visual clarity [1 crisp - 5 terrible]</t>
  </si>
  <si>
    <t>Amount of Precipitation [1-5]</t>
  </si>
  <si>
    <t>Notes on visual</t>
  </si>
  <si>
    <t>Slurry type residue, not fully dissolving
Risk of many undesired contaminants from Brine/Limestone</t>
  </si>
  <si>
    <t>Extremely clear mixing at even 4x the standard mixing recipe. Dihydrate</t>
  </si>
  <si>
    <t>Slight haze in solution, not fully dissolving
Risk of some undesired contaminants from Brine/Limestone</t>
  </si>
  <si>
    <t>Non white residue, not fully dissolving
Risk of many undesired contaminants</t>
  </si>
  <si>
    <t>Extremely clear, Ready mixed, with no residue left</t>
  </si>
  <si>
    <t>Ready mixed, clear solution</t>
  </si>
  <si>
    <t>Extremely clear mixing at the standard mixing ratio.</t>
  </si>
  <si>
    <t>Almost clear mixing at the standard mixing ratio but with a slight residue in the water</t>
  </si>
  <si>
    <t>Lot of residue left after mixing. Potential from Precipitation but also other visible debris</t>
  </si>
  <si>
    <t>Extremely clear mixing at the standard and higher mixing ratio.</t>
  </si>
  <si>
    <t>Very clean and clear mixing</t>
  </si>
  <si>
    <t xml:space="preserve">Toxicological Testing </t>
  </si>
  <si>
    <t>IP</t>
  </si>
  <si>
    <t>Notes &amp; Comments</t>
  </si>
  <si>
    <t>Same Product as ESV</t>
  </si>
  <si>
    <t>Same Product as BW</t>
  </si>
  <si>
    <t>Excellent clarity</t>
  </si>
  <si>
    <t>Slight Haze in solution, some precipitation</t>
  </si>
  <si>
    <t>Appears almost clear but there were particles or debris in the solution</t>
  </si>
  <si>
    <t>Terrible clarity, lot of precipitation</t>
  </si>
  <si>
    <t>Too much Lithium</t>
  </si>
  <si>
    <t>No excessive elements</t>
  </si>
  <si>
    <t>Far too much Barium</t>
  </si>
  <si>
    <t>n.n - Not detected
n.b - Not tested</t>
  </si>
  <si>
    <t>Too much Bromine</t>
  </si>
  <si>
    <t>Overall appears to be an excellent and clean product</t>
  </si>
  <si>
    <t>Overall appears to be a decent product, likely not for long term in Full synthetic System until Toxilogical test performed</t>
  </si>
  <si>
    <t>Specifically generated as resolution to resolve the impurity issues of BW Strontion-P</t>
  </si>
  <si>
    <t>Contains Boron, which can lead to Boron increase over time.</t>
  </si>
  <si>
    <t>Contains some Calcium and Magnesium</t>
  </si>
  <si>
    <t>Potassium can be problematic</t>
  </si>
  <si>
    <t>RM Tools to include the BRS CC in the next revision release.</t>
  </si>
  <si>
    <t>No excessive elements, however the unknown visual impurity is then even more of concern.</t>
  </si>
  <si>
    <t>Barium led in many cases to problematic high levels slowly over time.</t>
  </si>
  <si>
    <t>In cases where Barium creeps up slowly over time, this Product is to be used.</t>
  </si>
  <si>
    <t>No excessive elements, however the unknown visual impurity is of minor concern.</t>
  </si>
  <si>
    <t>No excessive elements, however the unknown visual impurity is of concern.</t>
  </si>
  <si>
    <t>The high amount of Strontium usually not problematic in most tanks</t>
  </si>
  <si>
    <t>Ready to use stable solution.</t>
  </si>
  <si>
    <t>Cheap product compared to others in that tested purity, apply long term with caution.</t>
  </si>
  <si>
    <t>Overall Poor grade Product</t>
  </si>
  <si>
    <t>Overall appears to be an excellent and very clean product</t>
  </si>
  <si>
    <t>Overall lower grade Product</t>
  </si>
  <si>
    <t>Overall Ultra High Purity grade product</t>
  </si>
  <si>
    <t>Suspicous high amount of visible impurities</t>
  </si>
  <si>
    <t>No visible impurities at even higher mixing ratios</t>
  </si>
  <si>
    <t>Suspicous amount of visible impurities</t>
  </si>
  <si>
    <t>Higher cost than Brightwell Strontion-P, however only small amounts are needed typcially</t>
  </si>
  <si>
    <t>Not recommended to be used long term in full synthetic Reef systems such as Reef Moonshiners Tanks</t>
  </si>
  <si>
    <t>Strongly recommended to be used long term in full synthetic Reef systems such as Reef Moonshiners Tanks that do not perform Water changes as a standard routine</t>
  </si>
  <si>
    <t xml:space="preserve">Not recommended to be used long term in full synthetic Reef systems such as Reef Moonshiners Tanks </t>
  </si>
  <si>
    <t>Strongly  recommended to be used long term in full synthetic Reef systems such as Reef Moonshiners Tanks</t>
  </si>
  <si>
    <t>Recommended to be used long term in full synthetic Reef systems such as Reef Moonshiners Tanks, but due to Boron, use with Caution, some tanks suffered from excess Boron</t>
  </si>
  <si>
    <t>Recommended to be used long term in full synthetic Reef systems such as Reef Moonshiners Tanks, but due to Clarity, use with Caution. Too cheap to be a good grade supplement. Toxic test to be performed.</t>
  </si>
  <si>
    <t>Rev.1 09/17/2023</t>
  </si>
  <si>
    <t>Do not raise more than 1mg/L per day</t>
  </si>
  <si>
    <t>Reef Moonshiner's Nitrate -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</si>
</sst>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31" x14ac:knownFonts="1">
    <font>
      <sz val="11"/>
      <color theme="1"/>
      <name val="Calibri"/>
      <family val="2"/>
      <scheme val="minor"/>
    </font>
    <font>
      <b/>
      <sz val="11"/>
      <color theme="1"/>
      <name val="Calibri"/>
      <family val="2"/>
      <scheme val="minor"/>
    </font>
    <font>
      <b/>
      <sz val="16"/>
      <color theme="1"/>
      <name val="Italianate"/>
    </font>
    <font>
      <b/>
      <sz val="12"/>
      <color theme="1"/>
      <name val="Italianate"/>
    </font>
    <font>
      <b/>
      <sz val="48"/>
      <color theme="1" tint="0.14999847407452621"/>
      <name val="Italianate"/>
    </font>
    <font>
      <b/>
      <sz val="28"/>
      <color rgb="FF996600"/>
      <name val="Italianate"/>
    </font>
    <font>
      <b/>
      <sz val="14"/>
      <color theme="1"/>
      <name val="Calibri"/>
      <family val="2"/>
      <scheme val="minor"/>
    </font>
    <font>
      <sz val="11"/>
      <color theme="1"/>
      <name val="Calibri"/>
      <family val="2"/>
    </font>
    <font>
      <sz val="11"/>
      <color theme="0"/>
      <name val="Calibri"/>
      <family val="2"/>
      <scheme val="minor"/>
    </font>
    <font>
      <b/>
      <sz val="11"/>
      <color theme="4" tint="-0.249977111117893"/>
      <name val="Calibri"/>
      <family val="2"/>
      <scheme val="minor"/>
    </font>
    <font>
      <sz val="10"/>
      <color theme="1"/>
      <name val="Arial"/>
      <family val="2"/>
    </font>
    <font>
      <b/>
      <sz val="10"/>
      <color theme="1"/>
      <name val="Arial"/>
      <family val="2"/>
    </font>
    <font>
      <b/>
      <sz val="10"/>
      <color theme="1"/>
      <name val="Italianate"/>
    </font>
    <font>
      <sz val="10"/>
      <color theme="0"/>
      <name val="Arial"/>
      <family val="2"/>
    </font>
    <font>
      <b/>
      <sz val="12"/>
      <color theme="1"/>
      <name val="Arial"/>
      <family val="2"/>
    </font>
    <font>
      <b/>
      <sz val="10"/>
      <color rgb="FF0070C0"/>
      <name val="Arial"/>
      <family val="2"/>
    </font>
    <font>
      <sz val="10"/>
      <color rgb="FFFF0000"/>
      <name val="Arial"/>
      <family val="2"/>
    </font>
    <font>
      <b/>
      <sz val="16"/>
      <color theme="1"/>
      <name val="Arial Nova"/>
      <family val="2"/>
    </font>
    <font>
      <b/>
      <sz val="28"/>
      <color theme="0"/>
      <name val="Arial Nova"/>
      <family val="2"/>
    </font>
    <font>
      <b/>
      <sz val="34"/>
      <color theme="1"/>
      <name val="Arial Nova"/>
      <family val="2"/>
    </font>
    <font>
      <b/>
      <sz val="12"/>
      <color rgb="FFFF0000"/>
      <name val="Calibri"/>
      <family val="2"/>
      <scheme val="minor"/>
    </font>
    <font>
      <sz val="8"/>
      <color theme="1"/>
      <name val="Arial"/>
      <family val="2"/>
    </font>
    <font>
      <b/>
      <sz val="8"/>
      <color theme="1"/>
      <name val="Arial"/>
      <family val="2"/>
    </font>
    <font>
      <b/>
      <sz val="8"/>
      <color rgb="FF996600"/>
      <name val="Italianate"/>
    </font>
    <font>
      <b/>
      <sz val="10"/>
      <color rgb="FF00B050"/>
      <name val="Arial"/>
      <family val="2"/>
    </font>
    <font>
      <b/>
      <sz val="10"/>
      <color rgb="FFFF0000"/>
      <name val="Arial"/>
      <family val="2"/>
    </font>
    <font>
      <b/>
      <sz val="14"/>
      <color rgb="FFFF0000"/>
      <name val="Calibri"/>
      <family val="2"/>
      <scheme val="minor"/>
    </font>
    <font>
      <sz val="11"/>
      <color rgb="FFFF0000"/>
      <name val="Calibri"/>
      <family val="2"/>
      <scheme val="minor"/>
    </font>
    <font>
      <b/>
      <sz val="48"/>
      <color theme="1"/>
      <name val="Italianate"/>
    </font>
    <font>
      <b/>
      <sz val="12"/>
      <color theme="1"/>
      <name val="Calibri"/>
      <family val="2"/>
      <scheme val="minor"/>
    </font>
    <font>
      <b/>
      <sz val="11"/>
      <color rgb="FFFF0000"/>
      <name val="Calibri"/>
      <family val="2"/>
      <scheme val="minor"/>
    </font>
  </fonts>
  <fills count="17">
    <fill>
      <patternFill patternType="none"/>
    </fill>
    <fill>
      <patternFill patternType="gray125"/>
    </fill>
    <fill>
      <patternFill patternType="solid">
        <fgColor theme="2"/>
        <bgColor indexed="64"/>
      </patternFill>
    </fill>
    <fill>
      <patternFill patternType="solid">
        <fgColor theme="5"/>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rgb="FF92D050"/>
        <bgColor indexed="64"/>
      </patternFill>
    </fill>
    <fill>
      <patternFill patternType="solid">
        <fgColor theme="2" tint="-9.9978637043366805E-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FF7C80"/>
        <bgColor indexed="64"/>
      </patternFill>
    </fill>
    <fill>
      <patternFill patternType="solid">
        <fgColor theme="7" tint="0.59999389629810485"/>
        <bgColor indexed="64"/>
      </patternFill>
    </fill>
  </fills>
  <borders count="2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
    <xf numFmtId="0" fontId="0" fillId="0" borderId="0"/>
    <xf numFmtId="0" fontId="10" fillId="0" borderId="0"/>
  </cellStyleXfs>
  <cellXfs count="400">
    <xf numFmtId="0" fontId="0" fillId="0" borderId="0" xfId="0"/>
    <xf numFmtId="0" fontId="0" fillId="0" borderId="0" xfId="0" applyAlignment="1">
      <alignment vertical="top" wrapText="1"/>
    </xf>
    <xf numFmtId="0" fontId="0" fillId="0" borderId="1" xfId="0" applyBorder="1" applyAlignment="1">
      <alignment vertical="top" wrapText="1"/>
    </xf>
    <xf numFmtId="0" fontId="2" fillId="0" borderId="0" xfId="0" applyFont="1"/>
    <xf numFmtId="0" fontId="0" fillId="2" borderId="0" xfId="0" applyFill="1" applyAlignment="1">
      <alignment horizontal="center"/>
    </xf>
    <xf numFmtId="0" fontId="3" fillId="2" borderId="0" xfId="0" applyFont="1" applyFill="1"/>
    <xf numFmtId="0" fontId="0" fillId="2" borderId="0" xfId="0" applyFill="1"/>
    <xf numFmtId="0" fontId="2" fillId="2" borderId="0" xfId="0" applyFont="1" applyFill="1"/>
    <xf numFmtId="1" fontId="0" fillId="2" borderId="1" xfId="0" applyNumberFormat="1" applyFill="1" applyBorder="1"/>
    <xf numFmtId="0" fontId="2" fillId="3" borderId="3" xfId="0" applyFont="1" applyFill="1" applyBorder="1"/>
    <xf numFmtId="0" fontId="2" fillId="3" borderId="4" xfId="0" applyFont="1" applyFill="1" applyBorder="1"/>
    <xf numFmtId="0" fontId="0" fillId="2" borderId="8" xfId="0" applyFill="1" applyBorder="1"/>
    <xf numFmtId="0" fontId="0" fillId="2" borderId="6" xfId="0" applyFill="1" applyBorder="1"/>
    <xf numFmtId="0" fontId="0" fillId="2" borderId="9" xfId="0" applyFill="1" applyBorder="1"/>
    <xf numFmtId="0" fontId="0" fillId="2" borderId="5" xfId="0" applyFill="1" applyBorder="1"/>
    <xf numFmtId="0" fontId="1" fillId="2" borderId="0" xfId="0" applyFont="1" applyFill="1"/>
    <xf numFmtId="0" fontId="0" fillId="2" borderId="10" xfId="0" applyFill="1" applyBorder="1"/>
    <xf numFmtId="2" fontId="0" fillId="2" borderId="0" xfId="0" applyNumberFormat="1" applyFill="1"/>
    <xf numFmtId="0" fontId="0" fillId="2" borderId="7" xfId="0" applyFill="1" applyBorder="1"/>
    <xf numFmtId="0" fontId="0" fillId="2" borderId="11" xfId="0" applyFill="1" applyBorder="1"/>
    <xf numFmtId="0" fontId="0" fillId="2" borderId="12" xfId="0" applyFill="1" applyBorder="1"/>
    <xf numFmtId="0" fontId="0" fillId="4" borderId="0" xfId="0" applyFill="1"/>
    <xf numFmtId="0" fontId="2" fillId="2" borderId="10" xfId="0" applyFont="1" applyFill="1" applyBorder="1"/>
    <xf numFmtId="0" fontId="6" fillId="2" borderId="0" xfId="0" applyFont="1" applyFill="1"/>
    <xf numFmtId="0" fontId="7" fillId="2" borderId="0" xfId="0" applyFont="1" applyFill="1"/>
    <xf numFmtId="0" fontId="4" fillId="5" borderId="8" xfId="0" applyFont="1" applyFill="1" applyBorder="1" applyAlignment="1">
      <alignment vertical="center" wrapText="1"/>
    </xf>
    <xf numFmtId="0" fontId="5" fillId="5" borderId="6" xfId="0" applyFont="1" applyFill="1" applyBorder="1" applyAlignment="1">
      <alignment vertical="center" wrapText="1"/>
    </xf>
    <xf numFmtId="0" fontId="0" fillId="2" borderId="2" xfId="0" applyFill="1" applyBorder="1"/>
    <xf numFmtId="0" fontId="0" fillId="2" borderId="3" xfId="0" applyFill="1" applyBorder="1"/>
    <xf numFmtId="0" fontId="1" fillId="0" borderId="1" xfId="0" applyFont="1" applyBorder="1" applyProtection="1">
      <protection locked="0"/>
    </xf>
    <xf numFmtId="0" fontId="0" fillId="0" borderId="0" xfId="0" applyProtection="1">
      <protection hidden="1"/>
    </xf>
    <xf numFmtId="0" fontId="0" fillId="4" borderId="1" xfId="0" applyFill="1" applyBorder="1" applyProtection="1">
      <protection locked="0"/>
    </xf>
    <xf numFmtId="0" fontId="6" fillId="2" borderId="13" xfId="0" applyFont="1" applyFill="1" applyBorder="1"/>
    <xf numFmtId="0" fontId="0" fillId="2" borderId="13" xfId="0" applyFill="1" applyBorder="1"/>
    <xf numFmtId="2" fontId="0" fillId="2" borderId="13" xfId="0" applyNumberFormat="1" applyFill="1" applyBorder="1"/>
    <xf numFmtId="1" fontId="0" fillId="2" borderId="13" xfId="0" applyNumberFormat="1" applyFill="1" applyBorder="1"/>
    <xf numFmtId="0" fontId="6" fillId="2" borderId="14" xfId="0" applyFont="1" applyFill="1" applyBorder="1"/>
    <xf numFmtId="0" fontId="0" fillId="2" borderId="14" xfId="0" applyFill="1" applyBorder="1"/>
    <xf numFmtId="2" fontId="0" fillId="2" borderId="14" xfId="0" applyNumberFormat="1" applyFill="1" applyBorder="1"/>
    <xf numFmtId="1" fontId="0" fillId="2" borderId="14" xfId="0" applyNumberFormat="1" applyFill="1" applyBorder="1"/>
    <xf numFmtId="0" fontId="6" fillId="2" borderId="15" xfId="0" applyFont="1" applyFill="1" applyBorder="1"/>
    <xf numFmtId="0" fontId="0" fillId="2" borderId="15" xfId="0" applyFill="1" applyBorder="1"/>
    <xf numFmtId="2" fontId="1" fillId="2" borderId="15" xfId="0" applyNumberFormat="1" applyFont="1" applyFill="1" applyBorder="1"/>
    <xf numFmtId="2" fontId="0" fillId="2" borderId="15" xfId="0" applyNumberFormat="1" applyFill="1" applyBorder="1"/>
    <xf numFmtId="1" fontId="0" fillId="2" borderId="0" xfId="0" applyNumberFormat="1" applyFill="1"/>
    <xf numFmtId="2" fontId="1" fillId="2" borderId="0" xfId="0" applyNumberFormat="1" applyFont="1" applyFill="1"/>
    <xf numFmtId="2" fontId="0" fillId="2" borderId="10" xfId="0" applyNumberFormat="1" applyFill="1" applyBorder="1" applyAlignment="1">
      <alignment vertical="top" wrapText="1"/>
    </xf>
    <xf numFmtId="2" fontId="0" fillId="2" borderId="14" xfId="0" applyNumberFormat="1" applyFill="1" applyBorder="1" applyAlignment="1">
      <alignment horizontal="left" wrapText="1"/>
    </xf>
    <xf numFmtId="1" fontId="0" fillId="2" borderId="14" xfId="0" applyNumberFormat="1" applyFill="1" applyBorder="1" applyAlignment="1">
      <alignment horizontal="left" wrapText="1"/>
    </xf>
    <xf numFmtId="2" fontId="0" fillId="2" borderId="10" xfId="0" applyNumberFormat="1" applyFill="1" applyBorder="1" applyAlignment="1">
      <alignment horizontal="left" wrapText="1"/>
    </xf>
    <xf numFmtId="2" fontId="0" fillId="2" borderId="15" xfId="0" applyNumberFormat="1" applyFill="1" applyBorder="1" applyAlignment="1">
      <alignment horizontal="left" wrapText="1"/>
    </xf>
    <xf numFmtId="2" fontId="0" fillId="2" borderId="15" xfId="0" applyNumberFormat="1" applyFill="1" applyBorder="1" applyAlignment="1">
      <alignment horizontal="left"/>
    </xf>
    <xf numFmtId="2" fontId="1" fillId="2" borderId="15" xfId="0" applyNumberFormat="1" applyFont="1" applyFill="1" applyBorder="1" applyAlignment="1">
      <alignment horizontal="left"/>
    </xf>
    <xf numFmtId="0" fontId="6" fillId="2" borderId="13" xfId="0" applyFont="1" applyFill="1" applyBorder="1" applyAlignment="1">
      <alignment horizontal="right"/>
    </xf>
    <xf numFmtId="2" fontId="0" fillId="2" borderId="13" xfId="0" applyNumberFormat="1" applyFill="1" applyBorder="1" applyAlignment="1">
      <alignment horizontal="left" wrapText="1"/>
    </xf>
    <xf numFmtId="2" fontId="0" fillId="2" borderId="13" xfId="0" applyNumberFormat="1" applyFill="1" applyBorder="1" applyAlignment="1">
      <alignment horizontal="left"/>
    </xf>
    <xf numFmtId="2" fontId="1" fillId="2" borderId="13" xfId="0" applyNumberFormat="1" applyFont="1" applyFill="1" applyBorder="1" applyAlignment="1">
      <alignment horizontal="left"/>
    </xf>
    <xf numFmtId="2" fontId="0" fillId="0" borderId="0" xfId="0" applyNumberFormat="1"/>
    <xf numFmtId="2" fontId="0" fillId="2" borderId="0" xfId="0" applyNumberFormat="1" applyFill="1" applyAlignment="1">
      <alignment vertical="top" wrapText="1"/>
    </xf>
    <xf numFmtId="0" fontId="8" fillId="4" borderId="0" xfId="0" applyFont="1" applyFill="1" applyProtection="1">
      <protection hidden="1"/>
    </xf>
    <xf numFmtId="0" fontId="8" fillId="4" borderId="5" xfId="0" applyFont="1" applyFill="1" applyBorder="1"/>
    <xf numFmtId="0" fontId="8" fillId="4" borderId="0" xfId="0" applyFont="1" applyFill="1"/>
    <xf numFmtId="0" fontId="8" fillId="4" borderId="10" xfId="0" applyFont="1" applyFill="1" applyBorder="1"/>
    <xf numFmtId="0" fontId="10" fillId="0" borderId="0" xfId="1" applyProtection="1">
      <protection hidden="1"/>
    </xf>
    <xf numFmtId="0" fontId="10" fillId="0" borderId="0" xfId="1"/>
    <xf numFmtId="0" fontId="10" fillId="0" borderId="0" xfId="1" applyAlignment="1">
      <alignment horizontal="center"/>
    </xf>
    <xf numFmtId="2" fontId="10" fillId="0" borderId="0" xfId="1" applyNumberFormat="1"/>
    <xf numFmtId="2" fontId="10" fillId="0" borderId="0" xfId="1" applyNumberFormat="1" applyAlignment="1">
      <alignment horizontal="center"/>
    </xf>
    <xf numFmtId="0" fontId="10" fillId="2" borderId="5" xfId="1" applyFill="1" applyBorder="1"/>
    <xf numFmtId="0" fontId="10" fillId="2" borderId="0" xfId="1" applyFill="1"/>
    <xf numFmtId="0" fontId="10" fillId="2" borderId="0" xfId="1" applyFill="1" applyAlignment="1">
      <alignment horizontal="center"/>
    </xf>
    <xf numFmtId="2" fontId="10" fillId="2" borderId="0" xfId="1" applyNumberFormat="1" applyFill="1"/>
    <xf numFmtId="2" fontId="10" fillId="2" borderId="0" xfId="1" applyNumberFormat="1" applyFill="1" applyAlignment="1">
      <alignment horizontal="center"/>
    </xf>
    <xf numFmtId="0" fontId="10" fillId="2" borderId="10" xfId="1" applyFill="1" applyBorder="1"/>
    <xf numFmtId="0" fontId="3" fillId="2" borderId="5" xfId="1" applyFont="1" applyFill="1" applyBorder="1"/>
    <xf numFmtId="164" fontId="11" fillId="0" borderId="0" xfId="1" applyNumberFormat="1" applyFont="1" applyProtection="1">
      <protection locked="0"/>
    </xf>
    <xf numFmtId="0" fontId="12" fillId="2" borderId="0" xfId="1" applyFont="1" applyFill="1"/>
    <xf numFmtId="0" fontId="12" fillId="2" borderId="0" xfId="1" applyFont="1" applyFill="1" applyAlignment="1">
      <alignment horizontal="right"/>
    </xf>
    <xf numFmtId="0" fontId="13" fillId="0" borderId="0" xfId="1" applyFont="1"/>
    <xf numFmtId="0" fontId="3" fillId="2" borderId="7" xfId="1" applyFont="1" applyFill="1" applyBorder="1"/>
    <xf numFmtId="0" fontId="10" fillId="2" borderId="11" xfId="1" applyFill="1" applyBorder="1"/>
    <xf numFmtId="164" fontId="11" fillId="0" borderId="11" xfId="1" applyNumberFormat="1" applyFont="1" applyBorder="1"/>
    <xf numFmtId="0" fontId="12" fillId="2" borderId="11" xfId="1" applyFont="1" applyFill="1" applyBorder="1"/>
    <xf numFmtId="0" fontId="10" fillId="2" borderId="11" xfId="1" applyFill="1" applyBorder="1" applyAlignment="1">
      <alignment horizontal="center"/>
    </xf>
    <xf numFmtId="2" fontId="10" fillId="2" borderId="11" xfId="1" applyNumberFormat="1" applyFill="1" applyBorder="1"/>
    <xf numFmtId="2" fontId="10" fillId="2" borderId="11" xfId="1" applyNumberFormat="1" applyFill="1" applyBorder="1" applyAlignment="1">
      <alignment horizontal="center"/>
    </xf>
    <xf numFmtId="0" fontId="10" fillId="2" borderId="12" xfId="1" applyFill="1" applyBorder="1"/>
    <xf numFmtId="0" fontId="10" fillId="2" borderId="6" xfId="1" applyFill="1" applyBorder="1" applyAlignment="1">
      <alignment horizontal="center"/>
    </xf>
    <xf numFmtId="2" fontId="10" fillId="6" borderId="6" xfId="1" applyNumberFormat="1" applyFill="1" applyBorder="1"/>
    <xf numFmtId="0" fontId="10" fillId="6" borderId="6" xfId="1" applyFill="1" applyBorder="1"/>
    <xf numFmtId="2" fontId="10" fillId="6" borderId="6" xfId="1" applyNumberFormat="1" applyFill="1" applyBorder="1" applyAlignment="1">
      <alignment horizontal="center"/>
    </xf>
    <xf numFmtId="0" fontId="10" fillId="2" borderId="9" xfId="1" applyFill="1" applyBorder="1"/>
    <xf numFmtId="0" fontId="10" fillId="0" borderId="16" xfId="1" applyBorder="1" applyProtection="1">
      <protection locked="0"/>
    </xf>
    <xf numFmtId="0" fontId="11" fillId="2" borderId="7" xfId="1" applyFont="1" applyFill="1" applyBorder="1"/>
    <xf numFmtId="0" fontId="11" fillId="2" borderId="11" xfId="1" applyFont="1" applyFill="1" applyBorder="1"/>
    <xf numFmtId="0" fontId="11" fillId="2" borderId="11" xfId="1" applyFont="1" applyFill="1" applyBorder="1" applyAlignment="1">
      <alignment wrapText="1"/>
    </xf>
    <xf numFmtId="2" fontId="11" fillId="2" borderId="11" xfId="1" applyNumberFormat="1" applyFont="1" applyFill="1" applyBorder="1" applyAlignment="1">
      <alignment horizontal="center" wrapText="1"/>
    </xf>
    <xf numFmtId="0" fontId="11" fillId="2" borderId="11" xfId="1" applyFont="1" applyFill="1" applyBorder="1" applyAlignment="1">
      <alignment horizontal="center"/>
    </xf>
    <xf numFmtId="2" fontId="11" fillId="2" borderId="11" xfId="1" applyNumberFormat="1" applyFont="1" applyFill="1" applyBorder="1" applyAlignment="1">
      <alignment wrapText="1"/>
    </xf>
    <xf numFmtId="0" fontId="10" fillId="2" borderId="2" xfId="1" applyFill="1" applyBorder="1" applyAlignment="1">
      <alignment wrapText="1"/>
    </xf>
    <xf numFmtId="2" fontId="11" fillId="2" borderId="3" xfId="1" applyNumberFormat="1" applyFont="1" applyFill="1" applyBorder="1" applyAlignment="1">
      <alignment wrapText="1"/>
    </xf>
    <xf numFmtId="0" fontId="10" fillId="2" borderId="3" xfId="1" applyFill="1" applyBorder="1" applyAlignment="1">
      <alignment wrapText="1"/>
    </xf>
    <xf numFmtId="0" fontId="10" fillId="2" borderId="4" xfId="1" applyFill="1" applyBorder="1" applyAlignment="1">
      <alignment wrapText="1"/>
    </xf>
    <xf numFmtId="0" fontId="11" fillId="2" borderId="11" xfId="1" applyFont="1" applyFill="1" applyBorder="1" applyAlignment="1">
      <alignment horizontal="center" wrapText="1"/>
    </xf>
    <xf numFmtId="0" fontId="11" fillId="2" borderId="12" xfId="1" applyFont="1" applyFill="1" applyBorder="1"/>
    <xf numFmtId="0" fontId="10" fillId="0" borderId="17" xfId="1" applyBorder="1" applyProtection="1">
      <protection locked="0"/>
    </xf>
    <xf numFmtId="0" fontId="10" fillId="2" borderId="8" xfId="1" applyFill="1" applyBorder="1"/>
    <xf numFmtId="0" fontId="10" fillId="2" borderId="6" xfId="1" applyFill="1" applyBorder="1"/>
    <xf numFmtId="2" fontId="10" fillId="2" borderId="6" xfId="1" applyNumberFormat="1" applyFill="1" applyBorder="1" applyAlignment="1">
      <alignment horizontal="center"/>
    </xf>
    <xf numFmtId="2" fontId="10" fillId="2" borderId="6" xfId="1" applyNumberFormat="1" applyFill="1" applyBorder="1"/>
    <xf numFmtId="0" fontId="10" fillId="0" borderId="0" xfId="1" applyProtection="1">
      <protection locked="0"/>
    </xf>
    <xf numFmtId="164" fontId="10" fillId="2" borderId="0" xfId="1" applyNumberFormat="1" applyFill="1" applyAlignment="1">
      <alignment horizontal="center"/>
    </xf>
    <xf numFmtId="2" fontId="11" fillId="7" borderId="0" xfId="1" applyNumberFormat="1" applyFont="1" applyFill="1"/>
    <xf numFmtId="0" fontId="11" fillId="2" borderId="0" xfId="1" applyFont="1" applyFill="1"/>
    <xf numFmtId="0" fontId="10" fillId="2" borderId="10" xfId="1" applyFill="1" applyBorder="1" applyAlignment="1">
      <alignment horizontal="left" vertical="top"/>
    </xf>
    <xf numFmtId="0" fontId="10" fillId="2" borderId="5" xfId="1" applyFill="1" applyBorder="1" applyAlignment="1">
      <alignment horizontal="left" vertical="top"/>
    </xf>
    <xf numFmtId="0" fontId="10" fillId="2" borderId="0" xfId="1" applyFill="1" applyAlignment="1">
      <alignment horizontal="left" vertical="top"/>
    </xf>
    <xf numFmtId="164" fontId="10" fillId="2" borderId="0" xfId="1" applyNumberFormat="1" applyFill="1"/>
    <xf numFmtId="2" fontId="11" fillId="2" borderId="0" xfId="1" applyNumberFormat="1" applyFont="1" applyFill="1"/>
    <xf numFmtId="0" fontId="10" fillId="2" borderId="7" xfId="1" applyFill="1" applyBorder="1"/>
    <xf numFmtId="0" fontId="10" fillId="0" borderId="11" xfId="1" applyBorder="1" applyProtection="1">
      <protection locked="0"/>
    </xf>
    <xf numFmtId="2" fontId="11" fillId="7" borderId="11" xfId="1" applyNumberFormat="1" applyFont="1" applyFill="1" applyBorder="1"/>
    <xf numFmtId="0" fontId="10" fillId="2" borderId="12" xfId="1" applyFill="1" applyBorder="1" applyAlignment="1">
      <alignment horizontal="left" vertical="top"/>
    </xf>
    <xf numFmtId="0" fontId="10" fillId="2" borderId="7" xfId="1" applyFill="1" applyBorder="1" applyAlignment="1">
      <alignment horizontal="left" vertical="top"/>
    </xf>
    <xf numFmtId="0" fontId="10" fillId="2" borderId="11" xfId="1" applyFill="1" applyBorder="1" applyAlignment="1">
      <alignment horizontal="left" vertical="top"/>
    </xf>
    <xf numFmtId="165" fontId="10" fillId="2" borderId="11" xfId="1" applyNumberFormat="1" applyFill="1" applyBorder="1"/>
    <xf numFmtId="0" fontId="15" fillId="2" borderId="11" xfId="1" applyFont="1" applyFill="1" applyBorder="1"/>
    <xf numFmtId="164" fontId="10" fillId="2" borderId="11" xfId="1" applyNumberFormat="1" applyFill="1" applyBorder="1" applyAlignment="1">
      <alignment horizontal="center"/>
    </xf>
    <xf numFmtId="0" fontId="10" fillId="0" borderId="18" xfId="1" applyBorder="1" applyProtection="1">
      <protection locked="0"/>
    </xf>
    <xf numFmtId="0" fontId="10" fillId="2" borderId="11" xfId="1" applyFill="1" applyBorder="1" applyAlignment="1">
      <alignment wrapText="1"/>
    </xf>
    <xf numFmtId="0" fontId="10" fillId="2" borderId="12" xfId="1" applyFill="1" applyBorder="1" applyAlignment="1">
      <alignment wrapText="1"/>
    </xf>
    <xf numFmtId="0" fontId="11" fillId="2" borderId="0" xfId="1" applyFont="1" applyFill="1" applyAlignment="1">
      <alignment horizontal="right" vertical="top"/>
    </xf>
    <xf numFmtId="0" fontId="10" fillId="2" borderId="0" xfId="1" applyFill="1" applyAlignment="1">
      <alignment horizontal="right" vertical="top"/>
    </xf>
    <xf numFmtId="2" fontId="11" fillId="2" borderId="11" xfId="1" applyNumberFormat="1" applyFont="1" applyFill="1" applyBorder="1"/>
    <xf numFmtId="1" fontId="11" fillId="2" borderId="0" xfId="1" applyNumberFormat="1" applyFont="1" applyFill="1"/>
    <xf numFmtId="1" fontId="10" fillId="2" borderId="0" xfId="1" applyNumberFormat="1" applyFill="1" applyAlignment="1">
      <alignment horizontal="center"/>
    </xf>
    <xf numFmtId="165" fontId="10" fillId="2" borderId="0" xfId="1" applyNumberFormat="1" applyFill="1"/>
    <xf numFmtId="0" fontId="10" fillId="6" borderId="0" xfId="1" applyFill="1"/>
    <xf numFmtId="0" fontId="10" fillId="6" borderId="0" xfId="1" applyFill="1" applyAlignment="1">
      <alignment horizontal="center"/>
    </xf>
    <xf numFmtId="2" fontId="10" fillId="6" borderId="0" xfId="1" applyNumberFormat="1" applyFill="1"/>
    <xf numFmtId="2" fontId="10" fillId="6" borderId="0" xfId="1" applyNumberFormat="1" applyFill="1" applyAlignment="1">
      <alignment horizontal="center"/>
    </xf>
    <xf numFmtId="0" fontId="11" fillId="0" borderId="0" xfId="1" applyFont="1"/>
    <xf numFmtId="0" fontId="11" fillId="0" borderId="0" xfId="1" applyFont="1" applyProtection="1">
      <protection hidden="1"/>
    </xf>
    <xf numFmtId="0" fontId="11" fillId="0" borderId="0" xfId="1" applyFont="1" applyAlignment="1">
      <alignment horizontal="center"/>
    </xf>
    <xf numFmtId="2" fontId="11" fillId="0" borderId="0" xfId="1" applyNumberFormat="1" applyFont="1"/>
    <xf numFmtId="2" fontId="11" fillId="0" borderId="0" xfId="1" applyNumberFormat="1" applyFont="1" applyAlignment="1">
      <alignment horizontal="center"/>
    </xf>
    <xf numFmtId="0" fontId="10" fillId="2" borderId="11" xfId="1" applyFill="1" applyBorder="1" applyProtection="1">
      <protection locked="0"/>
    </xf>
    <xf numFmtId="0" fontId="0" fillId="8" borderId="8" xfId="0" applyFill="1" applyBorder="1"/>
    <xf numFmtId="0" fontId="0" fillId="8" borderId="6" xfId="0" applyFill="1" applyBorder="1"/>
    <xf numFmtId="0" fontId="0" fillId="8" borderId="9" xfId="0" applyFill="1" applyBorder="1"/>
    <xf numFmtId="0" fontId="0" fillId="8" borderId="5" xfId="0" applyFill="1" applyBorder="1"/>
    <xf numFmtId="0" fontId="6" fillId="8" borderId="0" xfId="0" applyFont="1" applyFill="1"/>
    <xf numFmtId="0" fontId="0" fillId="8" borderId="0" xfId="0" applyFill="1"/>
    <xf numFmtId="2" fontId="0" fillId="8" borderId="0" xfId="0" applyNumberFormat="1" applyFill="1"/>
    <xf numFmtId="0" fontId="0" fillId="8" borderId="10" xfId="0" applyFill="1" applyBorder="1"/>
    <xf numFmtId="0" fontId="0" fillId="8" borderId="7" xfId="0" applyFill="1" applyBorder="1"/>
    <xf numFmtId="0" fontId="0" fillId="8" borderId="11" xfId="0" applyFill="1" applyBorder="1"/>
    <xf numFmtId="0" fontId="0" fillId="8" borderId="12" xfId="0" applyFill="1" applyBorder="1"/>
    <xf numFmtId="0" fontId="5" fillId="5" borderId="9" xfId="0" applyFont="1" applyFill="1" applyBorder="1" applyAlignment="1">
      <alignment vertical="center" wrapText="1"/>
    </xf>
    <xf numFmtId="0" fontId="0" fillId="6" borderId="0" xfId="0" applyFill="1"/>
    <xf numFmtId="2" fontId="0" fillId="2" borderId="14" xfId="0" applyNumberFormat="1" applyFill="1" applyBorder="1" applyAlignment="1">
      <alignment horizontal="left"/>
    </xf>
    <xf numFmtId="1" fontId="0" fillId="2" borderId="13" xfId="0" applyNumberFormat="1" applyFill="1" applyBorder="1" applyAlignment="1">
      <alignment horizontal="center"/>
    </xf>
    <xf numFmtId="1" fontId="0" fillId="2" borderId="14" xfId="0" applyNumberFormat="1" applyFill="1" applyBorder="1" applyAlignment="1">
      <alignment horizontal="center"/>
    </xf>
    <xf numFmtId="1" fontId="0" fillId="2" borderId="14" xfId="0" applyNumberFormat="1" applyFill="1" applyBorder="1" applyAlignment="1">
      <alignment horizontal="center" wrapText="1"/>
    </xf>
    <xf numFmtId="2" fontId="0" fillId="2" borderId="13" xfId="0" applyNumberFormat="1" applyFill="1" applyBorder="1" applyAlignment="1">
      <alignment horizontal="center"/>
    </xf>
    <xf numFmtId="2" fontId="0" fillId="2" borderId="14" xfId="0" applyNumberFormat="1" applyFill="1" applyBorder="1" applyAlignment="1">
      <alignment horizontal="center"/>
    </xf>
    <xf numFmtId="2" fontId="0" fillId="2" borderId="14" xfId="0" applyNumberFormat="1" applyFill="1" applyBorder="1" applyAlignment="1">
      <alignment horizontal="center" wrapText="1"/>
    </xf>
    <xf numFmtId="2" fontId="0" fillId="2" borderId="15" xfId="0" applyNumberFormat="1" applyFill="1" applyBorder="1" applyAlignment="1">
      <alignment horizontal="center" wrapText="1"/>
    </xf>
    <xf numFmtId="2" fontId="0" fillId="2" borderId="13" xfId="0" applyNumberFormat="1" applyFill="1" applyBorder="1" applyAlignment="1">
      <alignment horizontal="center" wrapText="1"/>
    </xf>
    <xf numFmtId="0" fontId="17" fillId="3" borderId="2" xfId="0" applyFont="1" applyFill="1" applyBorder="1"/>
    <xf numFmtId="0" fontId="18" fillId="5" borderId="6" xfId="0" applyFont="1" applyFill="1" applyBorder="1" applyAlignment="1">
      <alignment vertical="center" wrapText="1"/>
    </xf>
    <xf numFmtId="0" fontId="10" fillId="3" borderId="3" xfId="1" applyFill="1" applyBorder="1"/>
    <xf numFmtId="0" fontId="10" fillId="3" borderId="4" xfId="1" applyFill="1" applyBorder="1"/>
    <xf numFmtId="2" fontId="1" fillId="2" borderId="14" xfId="0" applyNumberFormat="1" applyFont="1" applyFill="1" applyBorder="1" applyAlignment="1">
      <alignment horizontal="left"/>
    </xf>
    <xf numFmtId="0" fontId="15" fillId="2" borderId="5" xfId="1" applyFont="1" applyFill="1" applyBorder="1"/>
    <xf numFmtId="2" fontId="10" fillId="0" borderId="0" xfId="1" applyNumberFormat="1" applyAlignment="1" applyProtection="1">
      <alignment horizontal="center"/>
      <protection hidden="1"/>
    </xf>
    <xf numFmtId="0" fontId="10" fillId="0" borderId="0" xfId="1" applyAlignment="1" applyProtection="1">
      <alignment horizontal="center"/>
      <protection hidden="1"/>
    </xf>
    <xf numFmtId="2" fontId="10" fillId="0" borderId="0" xfId="1" applyNumberFormat="1" applyProtection="1">
      <protection hidden="1"/>
    </xf>
    <xf numFmtId="0" fontId="21" fillId="0" borderId="0" xfId="1" applyFont="1" applyAlignment="1" applyProtection="1">
      <alignment horizontal="right"/>
      <protection hidden="1"/>
    </xf>
    <xf numFmtId="2" fontId="11" fillId="0" borderId="0" xfId="1" applyNumberFormat="1" applyFont="1" applyAlignment="1" applyProtection="1">
      <alignment horizontal="center"/>
      <protection hidden="1"/>
    </xf>
    <xf numFmtId="0" fontId="11" fillId="0" borderId="0" xfId="1" applyFont="1" applyAlignment="1" applyProtection="1">
      <alignment horizontal="center"/>
      <protection hidden="1"/>
    </xf>
    <xf numFmtId="2" fontId="11" fillId="0" borderId="0" xfId="1" applyNumberFormat="1" applyFont="1" applyProtection="1">
      <protection hidden="1"/>
    </xf>
    <xf numFmtId="0" fontId="22" fillId="0" borderId="0" xfId="1" applyFont="1" applyAlignment="1" applyProtection="1">
      <alignment horizontal="right"/>
      <protection hidden="1"/>
    </xf>
    <xf numFmtId="0" fontId="10" fillId="6" borderId="0" xfId="1" applyFill="1" applyProtection="1">
      <protection hidden="1"/>
    </xf>
    <xf numFmtId="2" fontId="10" fillId="6" borderId="0" xfId="1" applyNumberFormat="1" applyFill="1" applyAlignment="1" applyProtection="1">
      <alignment horizontal="center"/>
      <protection hidden="1"/>
    </xf>
    <xf numFmtId="0" fontId="10" fillId="6" borderId="0" xfId="1" applyFill="1" applyAlignment="1" applyProtection="1">
      <alignment horizontal="center"/>
      <protection hidden="1"/>
    </xf>
    <xf numFmtId="2" fontId="10" fillId="6" borderId="0" xfId="1" applyNumberFormat="1" applyFill="1" applyProtection="1">
      <protection hidden="1"/>
    </xf>
    <xf numFmtId="0" fontId="21" fillId="6" borderId="0" xfId="1" applyFont="1" applyFill="1" applyAlignment="1" applyProtection="1">
      <alignment horizontal="right"/>
      <protection hidden="1"/>
    </xf>
    <xf numFmtId="0" fontId="10" fillId="0" borderId="18" xfId="1" applyBorder="1" applyProtection="1">
      <protection hidden="1"/>
    </xf>
    <xf numFmtId="0" fontId="10" fillId="2" borderId="12" xfId="1" applyFill="1" applyBorder="1" applyProtection="1">
      <protection hidden="1"/>
    </xf>
    <xf numFmtId="2" fontId="10" fillId="2" borderId="11" xfId="1" applyNumberFormat="1" applyFill="1" applyBorder="1" applyAlignment="1" applyProtection="1">
      <alignment horizontal="center"/>
      <protection hidden="1"/>
    </xf>
    <xf numFmtId="0" fontId="10" fillId="2" borderId="11" xfId="1" applyFill="1" applyBorder="1" applyAlignment="1" applyProtection="1">
      <alignment horizontal="center"/>
      <protection hidden="1"/>
    </xf>
    <xf numFmtId="0" fontId="10" fillId="2" borderId="11" xfId="1" applyFill="1" applyBorder="1" applyProtection="1">
      <protection hidden="1"/>
    </xf>
    <xf numFmtId="0" fontId="10" fillId="2" borderId="7" xfId="1" applyFill="1" applyBorder="1" applyProtection="1">
      <protection hidden="1"/>
    </xf>
    <xf numFmtId="2" fontId="10" fillId="2" borderId="11" xfId="1" applyNumberFormat="1" applyFill="1" applyBorder="1" applyProtection="1">
      <protection hidden="1"/>
    </xf>
    <xf numFmtId="0" fontId="21" fillId="2" borderId="11" xfId="1" applyFont="1" applyFill="1" applyBorder="1" applyAlignment="1" applyProtection="1">
      <alignment horizontal="right"/>
      <protection hidden="1"/>
    </xf>
    <xf numFmtId="0" fontId="10" fillId="0" borderId="17" xfId="1" applyBorder="1" applyProtection="1">
      <protection hidden="1"/>
    </xf>
    <xf numFmtId="0" fontId="10" fillId="2" borderId="10" xfId="1" applyFill="1" applyBorder="1" applyProtection="1">
      <protection hidden="1"/>
    </xf>
    <xf numFmtId="2" fontId="10" fillId="2" borderId="0" xfId="1" applyNumberFormat="1" applyFill="1" applyAlignment="1" applyProtection="1">
      <alignment horizontal="center"/>
      <protection hidden="1"/>
    </xf>
    <xf numFmtId="0" fontId="10" fillId="2" borderId="0" xfId="1" applyFill="1" applyProtection="1">
      <protection hidden="1"/>
    </xf>
    <xf numFmtId="0" fontId="10" fillId="2" borderId="5" xfId="1" applyFill="1" applyBorder="1" applyProtection="1">
      <protection hidden="1"/>
    </xf>
    <xf numFmtId="2" fontId="11" fillId="7" borderId="0" xfId="1" applyNumberFormat="1" applyFont="1" applyFill="1" applyProtection="1">
      <protection hidden="1"/>
    </xf>
    <xf numFmtId="164" fontId="10" fillId="2" borderId="0" xfId="1" applyNumberFormat="1" applyFill="1" applyProtection="1">
      <protection hidden="1"/>
    </xf>
    <xf numFmtId="164" fontId="21" fillId="2" borderId="0" xfId="1" applyNumberFormat="1" applyFont="1" applyFill="1" applyAlignment="1" applyProtection="1">
      <alignment horizontal="right"/>
      <protection hidden="1"/>
    </xf>
    <xf numFmtId="164" fontId="10" fillId="2" borderId="0" xfId="1" applyNumberFormat="1" applyFill="1" applyAlignment="1" applyProtection="1">
      <alignment horizontal="center"/>
      <protection hidden="1"/>
    </xf>
    <xf numFmtId="2" fontId="10" fillId="2" borderId="0" xfId="1" applyNumberFormat="1" applyFill="1" applyProtection="1">
      <protection hidden="1"/>
    </xf>
    <xf numFmtId="0" fontId="21" fillId="2" borderId="0" xfId="1" applyFont="1" applyFill="1" applyAlignment="1" applyProtection="1">
      <alignment horizontal="right"/>
      <protection hidden="1"/>
    </xf>
    <xf numFmtId="165" fontId="10" fillId="2" borderId="0" xfId="1" applyNumberFormat="1" applyFill="1" applyProtection="1">
      <protection hidden="1"/>
    </xf>
    <xf numFmtId="165" fontId="21" fillId="2" borderId="0" xfId="1" applyNumberFormat="1" applyFont="1" applyFill="1" applyAlignment="1" applyProtection="1">
      <alignment horizontal="right"/>
      <protection hidden="1"/>
    </xf>
    <xf numFmtId="0" fontId="11" fillId="2" borderId="0" xfId="1" applyFont="1" applyFill="1" applyProtection="1">
      <protection hidden="1"/>
    </xf>
    <xf numFmtId="0" fontId="22" fillId="2" borderId="0" xfId="1" applyFont="1" applyFill="1" applyAlignment="1" applyProtection="1">
      <alignment horizontal="right"/>
      <protection hidden="1"/>
    </xf>
    <xf numFmtId="2" fontId="11" fillId="2" borderId="11" xfId="1" applyNumberFormat="1" applyFont="1" applyFill="1" applyBorder="1" applyAlignment="1" applyProtection="1">
      <alignment horizontal="center" wrapText="1"/>
      <protection hidden="1"/>
    </xf>
    <xf numFmtId="0" fontId="11" fillId="2" borderId="11" xfId="1" applyFont="1" applyFill="1" applyBorder="1" applyAlignment="1" applyProtection="1">
      <alignment horizontal="center" wrapText="1"/>
      <protection hidden="1"/>
    </xf>
    <xf numFmtId="2" fontId="11" fillId="2" borderId="11" xfId="1" applyNumberFormat="1" applyFont="1" applyFill="1" applyBorder="1" applyProtection="1">
      <protection hidden="1"/>
    </xf>
    <xf numFmtId="2" fontId="11" fillId="2" borderId="11" xfId="1" applyNumberFormat="1" applyFont="1" applyFill="1" applyBorder="1" applyAlignment="1" applyProtection="1">
      <alignment horizontal="center"/>
      <protection hidden="1"/>
    </xf>
    <xf numFmtId="0" fontId="11" fillId="2" borderId="11" xfId="1" applyFont="1" applyFill="1" applyBorder="1" applyProtection="1">
      <protection hidden="1"/>
    </xf>
    <xf numFmtId="0" fontId="22" fillId="2" borderId="11" xfId="1" applyFont="1" applyFill="1" applyBorder="1" applyAlignment="1" applyProtection="1">
      <alignment horizontal="right"/>
      <protection hidden="1"/>
    </xf>
    <xf numFmtId="0" fontId="11" fillId="2" borderId="7" xfId="1" applyFont="1" applyFill="1" applyBorder="1" applyProtection="1">
      <protection hidden="1"/>
    </xf>
    <xf numFmtId="0" fontId="10" fillId="2" borderId="0" xfId="1" applyFill="1" applyAlignment="1" applyProtection="1">
      <alignment horizontal="center" wrapText="1"/>
      <protection hidden="1"/>
    </xf>
    <xf numFmtId="0" fontId="10" fillId="2" borderId="9" xfId="1" applyFill="1" applyBorder="1" applyProtection="1">
      <protection hidden="1"/>
    </xf>
    <xf numFmtId="0" fontId="10" fillId="2" borderId="6" xfId="1" applyFill="1" applyBorder="1" applyProtection="1">
      <protection hidden="1"/>
    </xf>
    <xf numFmtId="2" fontId="10" fillId="2" borderId="6" xfId="1" applyNumberFormat="1" applyFill="1" applyBorder="1" applyProtection="1">
      <protection hidden="1"/>
    </xf>
    <xf numFmtId="2" fontId="10" fillId="2" borderId="6" xfId="1" applyNumberFormat="1" applyFill="1" applyBorder="1" applyAlignment="1" applyProtection="1">
      <alignment horizontal="center"/>
      <protection hidden="1"/>
    </xf>
    <xf numFmtId="0" fontId="21" fillId="2" borderId="6" xfId="1" applyFont="1" applyFill="1" applyBorder="1" applyAlignment="1" applyProtection="1">
      <alignment horizontal="right"/>
      <protection hidden="1"/>
    </xf>
    <xf numFmtId="0" fontId="10" fillId="2" borderId="8" xfId="1" applyFill="1" applyBorder="1" applyProtection="1">
      <protection hidden="1"/>
    </xf>
    <xf numFmtId="164" fontId="10" fillId="2" borderId="11" xfId="1" applyNumberFormat="1" applyFill="1" applyBorder="1" applyAlignment="1" applyProtection="1">
      <alignment horizontal="center"/>
      <protection hidden="1"/>
    </xf>
    <xf numFmtId="0" fontId="21" fillId="2" borderId="0" xfId="1" applyFont="1" applyFill="1" applyProtection="1">
      <protection hidden="1"/>
    </xf>
    <xf numFmtId="2" fontId="21" fillId="2" borderId="0" xfId="1" applyNumberFormat="1" applyFont="1" applyFill="1" applyProtection="1">
      <protection hidden="1"/>
    </xf>
    <xf numFmtId="0" fontId="11" fillId="4" borderId="0" xfId="1" applyFont="1" applyFill="1" applyProtection="1">
      <protection locked="0"/>
    </xf>
    <xf numFmtId="0" fontId="10" fillId="2" borderId="6" xfId="1" applyFill="1" applyBorder="1" applyAlignment="1" applyProtection="1">
      <alignment horizontal="center"/>
      <protection hidden="1"/>
    </xf>
    <xf numFmtId="0" fontId="10" fillId="0" borderId="16" xfId="1" applyBorder="1" applyProtection="1">
      <protection hidden="1"/>
    </xf>
    <xf numFmtId="0" fontId="10" fillId="3" borderId="4" xfId="1" applyFill="1" applyBorder="1" applyProtection="1">
      <protection hidden="1"/>
    </xf>
    <xf numFmtId="0" fontId="10" fillId="3" borderId="3" xfId="1" applyFill="1" applyBorder="1" applyProtection="1">
      <protection hidden="1"/>
    </xf>
    <xf numFmtId="0" fontId="21" fillId="3" borderId="3" xfId="1" applyFont="1" applyFill="1" applyBorder="1" applyAlignment="1" applyProtection="1">
      <alignment horizontal="right"/>
      <protection hidden="1"/>
    </xf>
    <xf numFmtId="0" fontId="17" fillId="3" borderId="2" xfId="0" applyFont="1" applyFill="1" applyBorder="1" applyProtection="1">
      <protection hidden="1"/>
    </xf>
    <xf numFmtId="1" fontId="11" fillId="2" borderId="0" xfId="1" applyNumberFormat="1" applyFont="1" applyFill="1" applyProtection="1">
      <protection hidden="1"/>
    </xf>
    <xf numFmtId="1" fontId="10" fillId="2" borderId="0" xfId="1" applyNumberFormat="1" applyFill="1" applyAlignment="1" applyProtection="1">
      <alignment horizontal="center"/>
      <protection hidden="1"/>
    </xf>
    <xf numFmtId="2" fontId="11" fillId="2" borderId="0" xfId="1" applyNumberFormat="1" applyFont="1" applyFill="1" applyProtection="1">
      <protection hidden="1"/>
    </xf>
    <xf numFmtId="0" fontId="10" fillId="2" borderId="0" xfId="1" applyFill="1" applyAlignment="1" applyProtection="1">
      <alignment horizontal="center"/>
      <protection hidden="1"/>
    </xf>
    <xf numFmtId="0" fontId="11" fillId="2" borderId="12" xfId="1" applyFont="1" applyFill="1" applyBorder="1" applyProtection="1">
      <protection hidden="1"/>
    </xf>
    <xf numFmtId="0" fontId="10" fillId="2" borderId="12" xfId="1" applyFill="1" applyBorder="1" applyAlignment="1" applyProtection="1">
      <alignment wrapText="1"/>
      <protection hidden="1"/>
    </xf>
    <xf numFmtId="0" fontId="10" fillId="2" borderId="11" xfId="1" applyFill="1" applyBorder="1" applyAlignment="1" applyProtection="1">
      <alignment wrapText="1"/>
      <protection hidden="1"/>
    </xf>
    <xf numFmtId="2" fontId="11" fillId="2" borderId="11" xfId="1" applyNumberFormat="1" applyFont="1" applyFill="1" applyBorder="1" applyAlignment="1" applyProtection="1">
      <alignment wrapText="1"/>
      <protection hidden="1"/>
    </xf>
    <xf numFmtId="2" fontId="10" fillId="2" borderId="7" xfId="1" applyNumberFormat="1" applyFill="1" applyBorder="1" applyAlignment="1" applyProtection="1">
      <alignment horizontal="center"/>
      <protection hidden="1"/>
    </xf>
    <xf numFmtId="2" fontId="10" fillId="2" borderId="0" xfId="1" applyNumberFormat="1" applyFill="1" applyAlignment="1" applyProtection="1">
      <alignment horizontal="left"/>
      <protection hidden="1"/>
    </xf>
    <xf numFmtId="2" fontId="10" fillId="2" borderId="5" xfId="1" applyNumberFormat="1" applyFill="1" applyBorder="1" applyAlignment="1" applyProtection="1">
      <alignment horizontal="right"/>
      <protection hidden="1"/>
    </xf>
    <xf numFmtId="2" fontId="21" fillId="2" borderId="0" xfId="1" applyNumberFormat="1" applyFont="1" applyFill="1" applyAlignment="1" applyProtection="1">
      <alignment horizontal="left"/>
      <protection hidden="1"/>
    </xf>
    <xf numFmtId="0" fontId="10" fillId="2" borderId="0" xfId="1" applyFill="1" applyAlignment="1" applyProtection="1">
      <alignment horizontal="right" vertical="top"/>
      <protection hidden="1"/>
    </xf>
    <xf numFmtId="0" fontId="11" fillId="2" borderId="0" xfId="1" applyFont="1" applyFill="1" applyAlignment="1" applyProtection="1">
      <alignment horizontal="right" vertical="top"/>
      <protection hidden="1"/>
    </xf>
    <xf numFmtId="0" fontId="10" fillId="2" borderId="10" xfId="1" applyFill="1" applyBorder="1" applyAlignment="1" applyProtection="1">
      <alignment horizontal="left" vertical="top"/>
      <protection hidden="1"/>
    </xf>
    <xf numFmtId="0" fontId="10" fillId="2" borderId="0" xfId="1" applyFill="1" applyAlignment="1" applyProtection="1">
      <alignment horizontal="left" vertical="top"/>
      <protection hidden="1"/>
    </xf>
    <xf numFmtId="0" fontId="10" fillId="2" borderId="5" xfId="1" applyFill="1" applyBorder="1" applyAlignment="1" applyProtection="1">
      <alignment horizontal="left" vertical="top"/>
      <protection hidden="1"/>
    </xf>
    <xf numFmtId="165" fontId="21" fillId="2" borderId="0" xfId="1" applyNumberFormat="1" applyFont="1" applyFill="1" applyProtection="1">
      <protection hidden="1"/>
    </xf>
    <xf numFmtId="0" fontId="15" fillId="2" borderId="0" xfId="1" applyFont="1" applyFill="1" applyProtection="1">
      <protection hidden="1"/>
    </xf>
    <xf numFmtId="166" fontId="10" fillId="2" borderId="5" xfId="1" applyNumberFormat="1" applyFill="1" applyBorder="1" applyAlignment="1" applyProtection="1">
      <alignment horizontal="right"/>
      <protection hidden="1"/>
    </xf>
    <xf numFmtId="165" fontId="10" fillId="2" borderId="5" xfId="1" applyNumberFormat="1" applyFill="1" applyBorder="1" applyAlignment="1" applyProtection="1">
      <alignment horizontal="right"/>
      <protection hidden="1"/>
    </xf>
    <xf numFmtId="2" fontId="10" fillId="2" borderId="8" xfId="1" applyNumberFormat="1" applyFill="1" applyBorder="1" applyAlignment="1" applyProtection="1">
      <alignment horizontal="center"/>
      <protection hidden="1"/>
    </xf>
    <xf numFmtId="0" fontId="10" fillId="2" borderId="4" xfId="1" applyFill="1" applyBorder="1" applyAlignment="1" applyProtection="1">
      <alignment wrapText="1"/>
      <protection hidden="1"/>
    </xf>
    <xf numFmtId="0" fontId="10" fillId="2" borderId="3" xfId="1" applyFill="1" applyBorder="1" applyAlignment="1" applyProtection="1">
      <alignment wrapText="1"/>
      <protection hidden="1"/>
    </xf>
    <xf numFmtId="2" fontId="11" fillId="2" borderId="3" xfId="1" applyNumberFormat="1" applyFont="1" applyFill="1" applyBorder="1" applyAlignment="1" applyProtection="1">
      <alignment wrapText="1"/>
      <protection hidden="1"/>
    </xf>
    <xf numFmtId="0" fontId="10" fillId="2" borderId="2" xfId="1" applyFill="1" applyBorder="1" applyAlignment="1" applyProtection="1">
      <alignment wrapText="1"/>
      <protection hidden="1"/>
    </xf>
    <xf numFmtId="2" fontId="11" fillId="0" borderId="0" xfId="1" applyNumberFormat="1" applyFont="1" applyAlignment="1" applyProtection="1">
      <alignment horizontal="center" wrapText="1"/>
      <protection hidden="1"/>
    </xf>
    <xf numFmtId="0" fontId="11" fillId="2" borderId="11" xfId="1" applyFont="1" applyFill="1" applyBorder="1" applyAlignment="1" applyProtection="1">
      <alignment wrapText="1"/>
      <protection hidden="1"/>
    </xf>
    <xf numFmtId="2" fontId="10" fillId="2" borderId="5" xfId="1" applyNumberFormat="1" applyFill="1" applyBorder="1" applyAlignment="1" applyProtection="1">
      <alignment horizontal="left"/>
      <protection hidden="1"/>
    </xf>
    <xf numFmtId="2" fontId="10" fillId="2" borderId="5" xfId="1" applyNumberFormat="1" applyFill="1" applyBorder="1" applyAlignment="1" applyProtection="1">
      <alignment horizontal="center"/>
      <protection hidden="1"/>
    </xf>
    <xf numFmtId="165" fontId="11" fillId="7" borderId="0" xfId="1" applyNumberFormat="1" applyFont="1" applyFill="1" applyProtection="1">
      <protection hidden="1"/>
    </xf>
    <xf numFmtId="0" fontId="15" fillId="2" borderId="5" xfId="1" applyFont="1" applyFill="1" applyBorder="1" applyProtection="1">
      <protection hidden="1"/>
    </xf>
    <xf numFmtId="2" fontId="10" fillId="6" borderId="6" xfId="1" applyNumberFormat="1" applyFill="1" applyBorder="1" applyAlignment="1" applyProtection="1">
      <alignment horizontal="center"/>
      <protection hidden="1"/>
    </xf>
    <xf numFmtId="0" fontId="10" fillId="6" borderId="6" xfId="1" applyFill="1" applyBorder="1" applyProtection="1">
      <protection hidden="1"/>
    </xf>
    <xf numFmtId="0" fontId="17" fillId="3" borderId="3" xfId="0" applyFont="1" applyFill="1" applyBorder="1" applyProtection="1">
      <protection hidden="1"/>
    </xf>
    <xf numFmtId="0" fontId="12" fillId="2" borderId="11" xfId="1" applyFont="1" applyFill="1" applyBorder="1" applyProtection="1">
      <protection hidden="1"/>
    </xf>
    <xf numFmtId="1" fontId="11" fillId="2" borderId="11" xfId="1" applyNumberFormat="1" applyFont="1" applyFill="1" applyBorder="1" applyProtection="1">
      <protection hidden="1"/>
    </xf>
    <xf numFmtId="0" fontId="3" fillId="2" borderId="7" xfId="1" applyFont="1" applyFill="1" applyBorder="1" applyProtection="1">
      <protection hidden="1"/>
    </xf>
    <xf numFmtId="0" fontId="12" fillId="2" borderId="0" xfId="1" applyFont="1" applyFill="1" applyAlignment="1" applyProtection="1">
      <alignment horizontal="right"/>
      <protection hidden="1"/>
    </xf>
    <xf numFmtId="0" fontId="12" fillId="2" borderId="0" xfId="1" applyFont="1" applyFill="1" applyProtection="1">
      <protection hidden="1"/>
    </xf>
    <xf numFmtId="1" fontId="11" fillId="0" borderId="1" xfId="1" applyNumberFormat="1" applyFont="1" applyBorder="1" applyProtection="1">
      <protection locked="0"/>
    </xf>
    <xf numFmtId="0" fontId="3" fillId="2" borderId="5" xfId="1" applyFont="1" applyFill="1" applyBorder="1" applyProtection="1">
      <protection hidden="1"/>
    </xf>
    <xf numFmtId="0" fontId="5" fillId="5" borderId="9" xfId="1" applyFont="1" applyFill="1" applyBorder="1" applyAlignment="1" applyProtection="1">
      <alignment vertical="center" wrapText="1"/>
      <protection hidden="1"/>
    </xf>
    <xf numFmtId="0" fontId="5" fillId="5" borderId="6" xfId="1" applyFont="1" applyFill="1" applyBorder="1" applyAlignment="1" applyProtection="1">
      <alignment vertical="center" wrapText="1"/>
      <protection hidden="1"/>
    </xf>
    <xf numFmtId="0" fontId="5" fillId="0" borderId="5" xfId="1" applyFont="1" applyBorder="1" applyAlignment="1" applyProtection="1">
      <alignment vertical="center" wrapText="1"/>
      <protection hidden="1"/>
    </xf>
    <xf numFmtId="0" fontId="23" fillId="5" borderId="6" xfId="1" applyFont="1" applyFill="1" applyBorder="1" applyAlignment="1" applyProtection="1">
      <alignment horizontal="right" vertical="center" wrapText="1"/>
      <protection hidden="1"/>
    </xf>
    <xf numFmtId="0" fontId="4" fillId="5" borderId="8" xfId="1" applyFont="1" applyFill="1" applyBorder="1" applyAlignment="1" applyProtection="1">
      <alignment vertical="center" wrapText="1"/>
      <protection hidden="1"/>
    </xf>
    <xf numFmtId="0" fontId="0" fillId="9" borderId="0" xfId="0" applyFill="1"/>
    <xf numFmtId="0" fontId="2" fillId="9" borderId="0" xfId="0" applyFont="1" applyFill="1"/>
    <xf numFmtId="0" fontId="0" fillId="9" borderId="0" xfId="0" applyFill="1" applyAlignment="1">
      <alignment vertical="top" wrapText="1"/>
    </xf>
    <xf numFmtId="2" fontId="0" fillId="9" borderId="0" xfId="0" applyNumberFormat="1" applyFill="1"/>
    <xf numFmtId="0" fontId="0" fillId="9" borderId="0" xfId="0" applyFill="1" applyAlignment="1">
      <alignment wrapText="1"/>
    </xf>
    <xf numFmtId="1" fontId="0" fillId="9" borderId="0" xfId="0" applyNumberFormat="1" applyFill="1"/>
    <xf numFmtId="0" fontId="0" fillId="10" borderId="0" xfId="0" applyFill="1"/>
    <xf numFmtId="2" fontId="0" fillId="10" borderId="0" xfId="0" applyNumberFormat="1" applyFill="1"/>
    <xf numFmtId="0" fontId="10" fillId="9" borderId="0" xfId="1" applyFill="1" applyProtection="1">
      <protection hidden="1"/>
    </xf>
    <xf numFmtId="0" fontId="11" fillId="9" borderId="0" xfId="1" applyFont="1" applyFill="1" applyProtection="1">
      <protection hidden="1"/>
    </xf>
    <xf numFmtId="17" fontId="6" fillId="2" borderId="13" xfId="0" applyNumberFormat="1" applyFont="1" applyFill="1" applyBorder="1"/>
    <xf numFmtId="0" fontId="26" fillId="2" borderId="13" xfId="0" applyFont="1" applyFill="1" applyBorder="1"/>
    <xf numFmtId="2" fontId="6" fillId="2" borderId="13" xfId="0" applyNumberFormat="1" applyFont="1" applyFill="1" applyBorder="1"/>
    <xf numFmtId="0" fontId="0" fillId="11" borderId="0" xfId="0" applyFill="1" applyAlignment="1">
      <alignment vertical="top" wrapText="1"/>
    </xf>
    <xf numFmtId="0" fontId="0" fillId="11" borderId="0" xfId="0" applyFill="1"/>
    <xf numFmtId="0" fontId="0" fillId="12" borderId="0" xfId="0" applyFill="1" applyAlignment="1">
      <alignment vertical="top" wrapText="1"/>
    </xf>
    <xf numFmtId="0" fontId="0" fillId="12" borderId="0" xfId="0" applyFill="1"/>
    <xf numFmtId="0" fontId="1" fillId="12" borderId="0" xfId="0" applyFont="1" applyFill="1"/>
    <xf numFmtId="0" fontId="0" fillId="9" borderId="8" xfId="0" applyFill="1" applyBorder="1"/>
    <xf numFmtId="0" fontId="0" fillId="9" borderId="6" xfId="0" applyFill="1" applyBorder="1"/>
    <xf numFmtId="0" fontId="28" fillId="9" borderId="6" xfId="0" applyFont="1" applyFill="1" applyBorder="1" applyAlignment="1">
      <alignment vertical="center"/>
    </xf>
    <xf numFmtId="0" fontId="0" fillId="9" borderId="9" xfId="0" applyFill="1" applyBorder="1"/>
    <xf numFmtId="0" fontId="0" fillId="9" borderId="5" xfId="0" applyFill="1" applyBorder="1"/>
    <xf numFmtId="0" fontId="0" fillId="9" borderId="10" xfId="0" applyFill="1" applyBorder="1"/>
    <xf numFmtId="0" fontId="0" fillId="13" borderId="5" xfId="0" applyFill="1" applyBorder="1"/>
    <xf numFmtId="0" fontId="0" fillId="13" borderId="0" xfId="0" applyFill="1"/>
    <xf numFmtId="0" fontId="1" fillId="13" borderId="1" xfId="0" applyFont="1" applyFill="1" applyBorder="1" applyAlignment="1">
      <alignment horizontal="center" wrapText="1"/>
    </xf>
    <xf numFmtId="0" fontId="0" fillId="12" borderId="17" xfId="0" applyFill="1" applyBorder="1"/>
    <xf numFmtId="0" fontId="0" fillId="14" borderId="17" xfId="0" applyFill="1" applyBorder="1"/>
    <xf numFmtId="0" fontId="0" fillId="6" borderId="17" xfId="0" applyFill="1" applyBorder="1"/>
    <xf numFmtId="0" fontId="0" fillId="0" borderId="17" xfId="0" applyBorder="1"/>
    <xf numFmtId="0" fontId="29" fillId="13" borderId="0" xfId="0" applyFont="1" applyFill="1"/>
    <xf numFmtId="0" fontId="0" fillId="13" borderId="17" xfId="0" applyFill="1" applyBorder="1" applyAlignment="1">
      <alignment horizontal="center"/>
    </xf>
    <xf numFmtId="49" fontId="0" fillId="13" borderId="17" xfId="0" applyNumberFormat="1" applyFill="1" applyBorder="1" applyAlignment="1">
      <alignment horizontal="center"/>
    </xf>
    <xf numFmtId="14" fontId="0" fillId="13" borderId="17" xfId="0" applyNumberFormat="1" applyFill="1" applyBorder="1" applyAlignment="1">
      <alignment horizontal="center"/>
    </xf>
    <xf numFmtId="0" fontId="1" fillId="0" borderId="0" xfId="0" applyFont="1"/>
    <xf numFmtId="0" fontId="0" fillId="0" borderId="17" xfId="0" applyBorder="1" applyAlignment="1">
      <alignment horizontal="right"/>
    </xf>
    <xf numFmtId="0" fontId="0" fillId="0" borderId="0" xfId="0" applyAlignment="1">
      <alignment horizontal="left" indent="1"/>
    </xf>
    <xf numFmtId="0" fontId="0" fillId="0" borderId="0" xfId="0" applyAlignment="1">
      <alignment horizontal="left" wrapText="1" indent="1"/>
    </xf>
    <xf numFmtId="0" fontId="0" fillId="6" borderId="17" xfId="0" applyFill="1" applyBorder="1" applyAlignment="1">
      <alignment horizontal="right"/>
    </xf>
    <xf numFmtId="0" fontId="0" fillId="15" borderId="17" xfId="0" applyFill="1" applyBorder="1"/>
    <xf numFmtId="0" fontId="0" fillId="16" borderId="17" xfId="0" applyFill="1" applyBorder="1"/>
    <xf numFmtId="0" fontId="1" fillId="13" borderId="0" xfId="0" applyFont="1" applyFill="1" applyAlignment="1">
      <alignment horizontal="left"/>
    </xf>
    <xf numFmtId="0" fontId="0" fillId="13" borderId="17" xfId="0" applyFill="1" applyBorder="1"/>
    <xf numFmtId="0" fontId="29" fillId="11" borderId="0" xfId="0" applyFont="1" applyFill="1"/>
    <xf numFmtId="0" fontId="0" fillId="0" borderId="17" xfId="0" applyBorder="1" applyAlignment="1">
      <alignment horizontal="center" vertical="center" wrapText="1"/>
    </xf>
    <xf numFmtId="0" fontId="0" fillId="11" borderId="5" xfId="0" applyFill="1" applyBorder="1"/>
    <xf numFmtId="0" fontId="0" fillId="11" borderId="17" xfId="0" applyFill="1" applyBorder="1"/>
    <xf numFmtId="0" fontId="29" fillId="0" borderId="0" xfId="0" applyFont="1"/>
    <xf numFmtId="0" fontId="0" fillId="13" borderId="16" xfId="0" applyFill="1" applyBorder="1"/>
    <xf numFmtId="0" fontId="0" fillId="13" borderId="19" xfId="0" applyFill="1" applyBorder="1"/>
    <xf numFmtId="0" fontId="0" fillId="13" borderId="20" xfId="0" applyFill="1" applyBorder="1"/>
    <xf numFmtId="0" fontId="0" fillId="0" borderId="21" xfId="0" applyBorder="1" applyAlignment="1">
      <alignment wrapText="1"/>
    </xf>
    <xf numFmtId="0" fontId="0" fillId="0" borderId="21" xfId="0" applyBorder="1"/>
    <xf numFmtId="0" fontId="0" fillId="0" borderId="22" xfId="0" applyBorder="1"/>
    <xf numFmtId="0" fontId="0" fillId="0" borderId="22" xfId="0" applyBorder="1" applyAlignment="1">
      <alignment wrapText="1"/>
    </xf>
    <xf numFmtId="0" fontId="30" fillId="0" borderId="21" xfId="0" applyFont="1" applyBorder="1" applyAlignment="1">
      <alignment wrapText="1"/>
    </xf>
    <xf numFmtId="0" fontId="27" fillId="0" borderId="21" xfId="0" applyFont="1" applyBorder="1" applyAlignment="1">
      <alignment wrapText="1"/>
    </xf>
    <xf numFmtId="0" fontId="27" fillId="0" borderId="23" xfId="0" applyFont="1" applyBorder="1" applyAlignment="1">
      <alignment wrapText="1"/>
    </xf>
    <xf numFmtId="0" fontId="0" fillId="0" borderId="23" xfId="0" applyBorder="1" applyAlignment="1">
      <alignment wrapText="1"/>
    </xf>
    <xf numFmtId="0" fontId="0" fillId="9" borderId="7" xfId="0" applyFill="1" applyBorder="1"/>
    <xf numFmtId="0" fontId="0" fillId="9" borderId="11" xfId="0" applyFill="1" applyBorder="1"/>
    <xf numFmtId="0" fontId="0" fillId="9" borderId="12" xfId="0" applyFill="1" applyBorder="1"/>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6" xfId="0" applyFill="1" applyBorder="1" applyAlignment="1">
      <alignment horizontal="left" vertical="top" wrapText="1"/>
    </xf>
    <xf numFmtId="0" fontId="0" fillId="2" borderId="0" xfId="0" applyFill="1" applyAlignment="1">
      <alignment horizontal="left" vertical="top" wrapText="1"/>
    </xf>
    <xf numFmtId="0" fontId="0" fillId="2" borderId="11" xfId="0" applyFill="1" applyBorder="1" applyAlignment="1">
      <alignment horizontal="left" vertical="top" wrapText="1"/>
    </xf>
    <xf numFmtId="2" fontId="0" fillId="2" borderId="15" xfId="0" applyNumberFormat="1" applyFill="1" applyBorder="1" applyAlignment="1">
      <alignment horizontal="left" vertical="top" wrapText="1"/>
    </xf>
    <xf numFmtId="2" fontId="0" fillId="2" borderId="0" xfId="0" applyNumberFormat="1" applyFill="1" applyAlignment="1">
      <alignment horizontal="left" vertical="top" wrapText="1"/>
    </xf>
    <xf numFmtId="2" fontId="0" fillId="2" borderId="13" xfId="0" applyNumberFormat="1" applyFill="1" applyBorder="1" applyAlignment="1">
      <alignment horizontal="left" vertical="top" wrapText="1"/>
    </xf>
    <xf numFmtId="0" fontId="1" fillId="2" borderId="0" xfId="0" applyFont="1" applyFill="1" applyAlignment="1">
      <alignment horizontal="left" vertical="top" wrapText="1"/>
    </xf>
    <xf numFmtId="0" fontId="19" fillId="2" borderId="3" xfId="0" applyFont="1" applyFill="1" applyBorder="1" applyAlignment="1">
      <alignment horizontal="center" vertical="center" wrapText="1"/>
    </xf>
    <xf numFmtId="0" fontId="11" fillId="2" borderId="2" xfId="1" applyFont="1" applyFill="1" applyBorder="1" applyAlignment="1">
      <alignment horizontal="center" wrapText="1"/>
    </xf>
    <xf numFmtId="0" fontId="11" fillId="2" borderId="3" xfId="1" applyFont="1" applyFill="1" applyBorder="1" applyAlignment="1">
      <alignment horizontal="center" wrapText="1"/>
    </xf>
    <xf numFmtId="0" fontId="10" fillId="2" borderId="3" xfId="1" applyFill="1" applyBorder="1" applyAlignment="1">
      <alignment horizontal="center" wrapText="1"/>
    </xf>
    <xf numFmtId="0" fontId="10" fillId="2" borderId="4" xfId="1" applyFill="1" applyBorder="1" applyAlignment="1">
      <alignment horizontal="center" wrapText="1"/>
    </xf>
    <xf numFmtId="0" fontId="4" fillId="5" borderId="8" xfId="1" applyFont="1" applyFill="1" applyBorder="1" applyAlignment="1">
      <alignment horizontal="center" vertical="center" wrapText="1"/>
    </xf>
    <xf numFmtId="0" fontId="5" fillId="5" borderId="6" xfId="1" applyFont="1" applyFill="1" applyBorder="1" applyAlignment="1">
      <alignment horizontal="center" vertical="center" wrapText="1"/>
    </xf>
    <xf numFmtId="0" fontId="5" fillId="5" borderId="9" xfId="1" applyFont="1" applyFill="1" applyBorder="1" applyAlignment="1">
      <alignment horizontal="center" vertical="center" wrapText="1"/>
    </xf>
    <xf numFmtId="0" fontId="11" fillId="2" borderId="16" xfId="1" applyFont="1" applyFill="1" applyBorder="1" applyAlignment="1">
      <alignment horizontal="center"/>
    </xf>
    <xf numFmtId="0" fontId="11" fillId="2" borderId="17" xfId="1" applyFont="1" applyFill="1" applyBorder="1" applyAlignment="1">
      <alignment horizontal="center"/>
    </xf>
    <xf numFmtId="0" fontId="11" fillId="2" borderId="18" xfId="1" applyFont="1" applyFill="1" applyBorder="1" applyAlignment="1">
      <alignment horizontal="center"/>
    </xf>
    <xf numFmtId="0" fontId="14" fillId="7" borderId="2" xfId="1" applyFont="1" applyFill="1" applyBorder="1" applyAlignment="1">
      <alignment horizontal="center"/>
    </xf>
    <xf numFmtId="0" fontId="14" fillId="7" borderId="3" xfId="1" applyFont="1" applyFill="1" applyBorder="1" applyAlignment="1">
      <alignment horizontal="center"/>
    </xf>
    <xf numFmtId="0" fontId="14" fillId="7" borderId="4" xfId="1" applyFont="1" applyFill="1" applyBorder="1" applyAlignment="1">
      <alignment horizontal="center"/>
    </xf>
    <xf numFmtId="0" fontId="11" fillId="2" borderId="6" xfId="1" applyFont="1" applyFill="1" applyBorder="1" applyAlignment="1">
      <alignment horizontal="center"/>
    </xf>
    <xf numFmtId="0" fontId="11" fillId="2" borderId="9" xfId="1" applyFont="1" applyFill="1" applyBorder="1" applyAlignment="1">
      <alignment horizontal="center"/>
    </xf>
    <xf numFmtId="0" fontId="10" fillId="2" borderId="5" xfId="1" applyFill="1" applyBorder="1" applyAlignment="1">
      <alignment horizontal="center" wrapText="1"/>
    </xf>
    <xf numFmtId="0" fontId="10" fillId="2" borderId="0" xfId="1" applyFill="1" applyAlignment="1">
      <alignment horizontal="center" wrapText="1"/>
    </xf>
    <xf numFmtId="0" fontId="10" fillId="0" borderId="0" xfId="1" applyAlignment="1">
      <alignment horizontal="left" vertical="top" wrapText="1"/>
    </xf>
    <xf numFmtId="0" fontId="11" fillId="2" borderId="11" xfId="1" applyFont="1" applyFill="1" applyBorder="1" applyAlignment="1" applyProtection="1">
      <alignment horizontal="center" wrapText="1"/>
      <protection hidden="1"/>
    </xf>
    <xf numFmtId="0" fontId="11" fillId="2" borderId="2" xfId="1" applyFont="1" applyFill="1" applyBorder="1" applyAlignment="1" applyProtection="1">
      <alignment horizontal="center" wrapText="1"/>
      <protection hidden="1"/>
    </xf>
    <xf numFmtId="0" fontId="11" fillId="2" borderId="3" xfId="1" applyFont="1" applyFill="1" applyBorder="1" applyAlignment="1" applyProtection="1">
      <alignment horizontal="center" wrapText="1"/>
      <protection hidden="1"/>
    </xf>
    <xf numFmtId="2" fontId="11" fillId="2" borderId="11" xfId="1" applyNumberFormat="1" applyFont="1" applyFill="1" applyBorder="1" applyAlignment="1" applyProtection="1">
      <alignment horizontal="center" wrapText="1"/>
      <protection hidden="1"/>
    </xf>
    <xf numFmtId="2" fontId="11" fillId="2" borderId="12" xfId="1" applyNumberFormat="1" applyFont="1" applyFill="1" applyBorder="1" applyAlignment="1" applyProtection="1">
      <alignment horizontal="center" wrapText="1"/>
      <protection hidden="1"/>
    </xf>
    <xf numFmtId="0" fontId="14" fillId="7" borderId="2" xfId="1" applyFont="1" applyFill="1" applyBorder="1" applyAlignment="1" applyProtection="1">
      <alignment horizontal="center"/>
      <protection hidden="1"/>
    </xf>
    <xf numFmtId="0" fontId="14" fillId="7" borderId="3" xfId="1" applyFont="1" applyFill="1" applyBorder="1" applyAlignment="1" applyProtection="1">
      <alignment horizontal="center"/>
      <protection hidden="1"/>
    </xf>
    <xf numFmtId="0" fontId="14" fillId="7" borderId="4" xfId="1" applyFont="1" applyFill="1" applyBorder="1" applyAlignment="1" applyProtection="1">
      <alignment horizontal="center"/>
      <protection hidden="1"/>
    </xf>
    <xf numFmtId="0" fontId="10" fillId="2" borderId="3" xfId="1" applyFill="1" applyBorder="1" applyAlignment="1" applyProtection="1">
      <alignment horizontal="center" wrapText="1"/>
      <protection hidden="1"/>
    </xf>
    <xf numFmtId="0" fontId="10" fillId="2" borderId="4" xfId="1" applyFill="1" applyBorder="1" applyAlignment="1" applyProtection="1">
      <alignment horizontal="center" wrapText="1"/>
      <protection hidden="1"/>
    </xf>
    <xf numFmtId="0" fontId="10" fillId="2" borderId="5" xfId="1" applyFill="1" applyBorder="1" applyAlignment="1" applyProtection="1">
      <alignment horizontal="center" wrapText="1"/>
      <protection hidden="1"/>
    </xf>
    <xf numFmtId="0" fontId="10" fillId="2" borderId="0" xfId="1" applyFill="1" applyAlignment="1" applyProtection="1">
      <alignment horizontal="center" wrapText="1"/>
      <protection hidden="1"/>
    </xf>
    <xf numFmtId="0" fontId="10" fillId="0" borderId="0" xfId="1" applyAlignment="1" applyProtection="1">
      <alignment horizontal="left" vertical="top" wrapText="1"/>
      <protection hidden="1"/>
    </xf>
    <xf numFmtId="2" fontId="11" fillId="2" borderId="7" xfId="1" applyNumberFormat="1" applyFont="1" applyFill="1" applyBorder="1" applyAlignment="1" applyProtection="1">
      <alignment horizontal="center" wrapText="1"/>
      <protection hidden="1"/>
    </xf>
    <xf numFmtId="0" fontId="19" fillId="2" borderId="0" xfId="0" applyFont="1" applyFill="1" applyAlignment="1" applyProtection="1">
      <alignment horizontal="left" vertical="top" wrapText="1"/>
      <protection hidden="1"/>
    </xf>
    <xf numFmtId="0" fontId="19" fillId="2" borderId="11" xfId="0" applyFont="1" applyFill="1" applyBorder="1" applyAlignment="1" applyProtection="1">
      <alignment horizontal="left" vertical="top" wrapText="1"/>
      <protection hidden="1"/>
    </xf>
    <xf numFmtId="2" fontId="11" fillId="2" borderId="8" xfId="1" applyNumberFormat="1" applyFont="1" applyFill="1" applyBorder="1" applyAlignment="1" applyProtection="1">
      <alignment horizontal="center" wrapText="1"/>
      <protection hidden="1"/>
    </xf>
    <xf numFmtId="2" fontId="11" fillId="2" borderId="6" xfId="1" applyNumberFormat="1" applyFont="1" applyFill="1" applyBorder="1" applyAlignment="1" applyProtection="1">
      <alignment horizontal="center" wrapText="1"/>
      <protection hidden="1"/>
    </xf>
    <xf numFmtId="2" fontId="11" fillId="2" borderId="9" xfId="1" applyNumberFormat="1" applyFont="1" applyFill="1" applyBorder="1" applyAlignment="1" applyProtection="1">
      <alignment horizontal="center" wrapText="1"/>
      <protection hidden="1"/>
    </xf>
    <xf numFmtId="0" fontId="11" fillId="2" borderId="6" xfId="1" applyFont="1" applyFill="1" applyBorder="1" applyAlignment="1" applyProtection="1">
      <alignment horizontal="center"/>
      <protection hidden="1"/>
    </xf>
    <xf numFmtId="0" fontId="11" fillId="2" borderId="9" xfId="1" applyFont="1" applyFill="1" applyBorder="1" applyAlignment="1" applyProtection="1">
      <alignment horizontal="center"/>
      <protection hidden="1"/>
    </xf>
    <xf numFmtId="0" fontId="11" fillId="2" borderId="16" xfId="1" applyFont="1" applyFill="1" applyBorder="1" applyAlignment="1" applyProtection="1">
      <alignment horizontal="center"/>
      <protection hidden="1"/>
    </xf>
    <xf numFmtId="0" fontId="11" fillId="2" borderId="17" xfId="1" applyFont="1" applyFill="1" applyBorder="1" applyAlignment="1" applyProtection="1">
      <alignment horizontal="center"/>
      <protection hidden="1"/>
    </xf>
    <xf numFmtId="0" fontId="11" fillId="2" borderId="18" xfId="1" applyFont="1" applyFill="1" applyBorder="1" applyAlignment="1" applyProtection="1">
      <alignment horizontal="center"/>
      <protection hidden="1"/>
    </xf>
    <xf numFmtId="0" fontId="1" fillId="9" borderId="2" xfId="0" applyFont="1" applyFill="1" applyBorder="1" applyAlignment="1">
      <alignment horizontal="center"/>
    </xf>
    <xf numFmtId="0" fontId="1" fillId="9" borderId="3" xfId="0" applyFont="1" applyFill="1" applyBorder="1" applyAlignment="1">
      <alignment horizontal="center"/>
    </xf>
    <xf numFmtId="0" fontId="1" fillId="9" borderId="4" xfId="0" applyFont="1" applyFill="1" applyBorder="1" applyAlignment="1">
      <alignment horizontal="center"/>
    </xf>
  </cellXfs>
  <cellStyles count="2">
    <cellStyle name="Normal" xfId="0" builtinId="0"/>
    <cellStyle name="Normal 2" xfId="1" xr:uid="{E11C068A-8058-41CD-84A8-30E7280B1B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ATI ICP Assessment tool'!A1"/><Relationship Id="rId13" Type="http://schemas.openxmlformats.org/officeDocument/2006/relationships/image" Target="../media/image7.png"/><Relationship Id="rId3" Type="http://schemas.openxmlformats.org/officeDocument/2006/relationships/hyperlink" Target="#'RM ICP-MS Assessment tool'!A1"/><Relationship Id="rId7" Type="http://schemas.openxmlformats.org/officeDocument/2006/relationships/image" Target="../media/image4.png"/><Relationship Id="rId12" Type="http://schemas.openxmlformats.org/officeDocument/2006/relationships/hyperlink" Target="#'Dosing Buddy'!A1"/><Relationship Id="rId2" Type="http://schemas.openxmlformats.org/officeDocument/2006/relationships/image" Target="../media/image1.jpeg"/><Relationship Id="rId1" Type="http://schemas.openxmlformats.org/officeDocument/2006/relationships/hyperlink" Target="#'RM ICP-OES Assessment tool'!A1"/><Relationship Id="rId6" Type="http://schemas.openxmlformats.org/officeDocument/2006/relationships/image" Target="../media/image3.png"/><Relationship Id="rId11" Type="http://schemas.openxmlformats.org/officeDocument/2006/relationships/image" Target="../media/image6.png"/><Relationship Id="rId5" Type="http://schemas.openxmlformats.org/officeDocument/2006/relationships/hyperlink" Target="http://www.reefmoonshiners.com" TargetMode="External"/><Relationship Id="rId15" Type="http://schemas.openxmlformats.org/officeDocument/2006/relationships/image" Target="../media/image8.png"/><Relationship Id="rId10" Type="http://schemas.openxmlformats.org/officeDocument/2006/relationships/hyperlink" Target="#'Classic Calculator'!A1"/><Relationship Id="rId4" Type="http://schemas.openxmlformats.org/officeDocument/2006/relationships/image" Target="../media/image2.jpeg"/><Relationship Id="rId9" Type="http://schemas.openxmlformats.org/officeDocument/2006/relationships/image" Target="../media/image5.jpeg"/><Relationship Id="rId14" Type="http://schemas.openxmlformats.org/officeDocument/2006/relationships/hyperlink" Target="#'Product Comparison Chart'!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https://www.reefmoonshiners.com/" TargetMode="External"/><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reefmoonshiners.com/" TargetMode="External"/><Relationship Id="rId1" Type="http://schemas.openxmlformats.org/officeDocument/2006/relationships/image" Target="../media/image10.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reefmoonshiners.com/" TargetMode="External"/><Relationship Id="rId2" Type="http://schemas.openxmlformats.org/officeDocument/2006/relationships/image" Target="../media/image11.jpeg"/><Relationship Id="rId1" Type="http://schemas.openxmlformats.org/officeDocument/2006/relationships/hyperlink" Target="#'RM ICP-OES Assessment tool'!A1"/><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https://www.reefmoonshiners.com/" TargetMode="External"/><Relationship Id="rId2" Type="http://schemas.openxmlformats.org/officeDocument/2006/relationships/image" Target="../media/image3.png"/><Relationship Id="rId1" Type="http://schemas.openxmlformats.org/officeDocument/2006/relationships/hyperlink" Target="http://www.reefmoonshiners.com" TargetMode="Externa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hyperlink" Target="https://www.reefmoonshiners.com/" TargetMode="External"/><Relationship Id="rId2" Type="http://schemas.openxmlformats.org/officeDocument/2006/relationships/image" Target="../media/image3.png"/><Relationship Id="rId1" Type="http://schemas.openxmlformats.org/officeDocument/2006/relationships/hyperlink" Target="http://www.reefmoonshiners.com" TargetMode="Externa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6</xdr:row>
      <xdr:rowOff>131155</xdr:rowOff>
    </xdr:from>
    <xdr:to>
      <xdr:col>8</xdr:col>
      <xdr:colOff>1116792</xdr:colOff>
      <xdr:row>17</xdr:row>
      <xdr:rowOff>176875</xdr:rowOff>
    </xdr:to>
    <xdr:pic>
      <xdr:nvPicPr>
        <xdr:cNvPr id="9" name="Picture 8">
          <a:hlinkClick xmlns:r="http://schemas.openxmlformats.org/officeDocument/2006/relationships" r:id="rId1"/>
          <a:extLst>
            <a:ext uri="{FF2B5EF4-FFF2-40B4-BE49-F238E27FC236}">
              <a16:creationId xmlns:a16="http://schemas.microsoft.com/office/drawing/2014/main" id="{2121164B-CF23-9D17-FAFD-12F798EED4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9180" y="3514435"/>
          <a:ext cx="3646632" cy="2560320"/>
        </a:xfrm>
        <a:prstGeom prst="rect">
          <a:avLst/>
        </a:prstGeom>
      </xdr:spPr>
    </xdr:pic>
    <xdr:clientData/>
  </xdr:twoCellAnchor>
  <xdr:twoCellAnchor editAs="oneCell">
    <xdr:from>
      <xdr:col>8</xdr:col>
      <xdr:colOff>1318260</xdr:colOff>
      <xdr:row>6</xdr:row>
      <xdr:rowOff>131902</xdr:rowOff>
    </xdr:from>
    <xdr:to>
      <xdr:col>9</xdr:col>
      <xdr:colOff>3638737</xdr:colOff>
      <xdr:row>17</xdr:row>
      <xdr:rowOff>177622</xdr:rowOff>
    </xdr:to>
    <xdr:pic>
      <xdr:nvPicPr>
        <xdr:cNvPr id="11" name="Picture 10">
          <a:hlinkClick xmlns:r="http://schemas.openxmlformats.org/officeDocument/2006/relationships" r:id="rId3"/>
          <a:extLst>
            <a:ext uri="{FF2B5EF4-FFF2-40B4-BE49-F238E27FC236}">
              <a16:creationId xmlns:a16="http://schemas.microsoft.com/office/drawing/2014/main" id="{B56F60DB-4907-60B6-C2B8-6742FBFE63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07280" y="2326462"/>
          <a:ext cx="3707317" cy="2560320"/>
        </a:xfrm>
        <a:prstGeom prst="rect">
          <a:avLst/>
        </a:prstGeom>
      </xdr:spPr>
    </xdr:pic>
    <xdr:clientData/>
  </xdr:twoCellAnchor>
  <xdr:twoCellAnchor editAs="oneCell">
    <xdr:from>
      <xdr:col>1</xdr:col>
      <xdr:colOff>88901</xdr:colOff>
      <xdr:row>1</xdr:row>
      <xdr:rowOff>25401</xdr:rowOff>
    </xdr:from>
    <xdr:to>
      <xdr:col>7</xdr:col>
      <xdr:colOff>53341</xdr:colOff>
      <xdr:row>1</xdr:row>
      <xdr:rowOff>1121444</xdr:rowOff>
    </xdr:to>
    <xdr:pic>
      <xdr:nvPicPr>
        <xdr:cNvPr id="12" name="Picture 11">
          <a:hlinkClick xmlns:r="http://schemas.openxmlformats.org/officeDocument/2006/relationships" r:id="rId5"/>
          <a:extLst>
            <a:ext uri="{FF2B5EF4-FFF2-40B4-BE49-F238E27FC236}">
              <a16:creationId xmlns:a16="http://schemas.microsoft.com/office/drawing/2014/main" id="{5212438C-4F96-417F-B39C-6548AA94FDC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24296" b="27729"/>
        <a:stretch/>
      </xdr:blipFill>
      <xdr:spPr>
        <a:xfrm>
          <a:off x="309881" y="215901"/>
          <a:ext cx="2928620" cy="1096043"/>
        </a:xfrm>
        <a:prstGeom prst="rect">
          <a:avLst/>
        </a:prstGeom>
      </xdr:spPr>
    </xdr:pic>
    <xdr:clientData/>
  </xdr:twoCellAnchor>
  <xdr:twoCellAnchor editAs="oneCell">
    <xdr:from>
      <xdr:col>10</xdr:col>
      <xdr:colOff>1659352</xdr:colOff>
      <xdr:row>1</xdr:row>
      <xdr:rowOff>68580</xdr:rowOff>
    </xdr:from>
    <xdr:to>
      <xdr:col>11</xdr:col>
      <xdr:colOff>731520</xdr:colOff>
      <xdr:row>1</xdr:row>
      <xdr:rowOff>1086067</xdr:rowOff>
    </xdr:to>
    <xdr:pic>
      <xdr:nvPicPr>
        <xdr:cNvPr id="14" name="Picture 13">
          <a:hlinkClick xmlns:r="http://schemas.openxmlformats.org/officeDocument/2006/relationships" r:id="rId5"/>
          <a:extLst>
            <a:ext uri="{FF2B5EF4-FFF2-40B4-BE49-F238E27FC236}">
              <a16:creationId xmlns:a16="http://schemas.microsoft.com/office/drawing/2014/main" id="{95A22192-84B2-B18B-2A64-E797DE0FEF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55952" y="259080"/>
          <a:ext cx="946688" cy="1017487"/>
        </a:xfrm>
        <a:prstGeom prst="rect">
          <a:avLst/>
        </a:prstGeom>
      </xdr:spPr>
    </xdr:pic>
    <xdr:clientData/>
  </xdr:twoCellAnchor>
  <xdr:twoCellAnchor editAs="oneCell">
    <xdr:from>
      <xdr:col>9</xdr:col>
      <xdr:colOff>3840480</xdr:colOff>
      <xdr:row>6</xdr:row>
      <xdr:rowOff>127735</xdr:rowOff>
    </xdr:from>
    <xdr:to>
      <xdr:col>10</xdr:col>
      <xdr:colOff>1593564</xdr:colOff>
      <xdr:row>17</xdr:row>
      <xdr:rowOff>173455</xdr:rowOff>
    </xdr:to>
    <xdr:pic>
      <xdr:nvPicPr>
        <xdr:cNvPr id="16" name="Picture 15">
          <a:hlinkClick xmlns:r="http://schemas.openxmlformats.org/officeDocument/2006/relationships" r:id="rId8"/>
          <a:extLst>
            <a:ext uri="{FF2B5EF4-FFF2-40B4-BE49-F238E27FC236}">
              <a16:creationId xmlns:a16="http://schemas.microsoft.com/office/drawing/2014/main" id="{7387603B-C3F5-500E-0B95-A8528068551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16340" y="3511015"/>
          <a:ext cx="3673824" cy="2560320"/>
        </a:xfrm>
        <a:prstGeom prst="rect">
          <a:avLst/>
        </a:prstGeom>
      </xdr:spPr>
    </xdr:pic>
    <xdr:clientData/>
  </xdr:twoCellAnchor>
  <xdr:oneCellAnchor>
    <xdr:from>
      <xdr:col>2</xdr:col>
      <xdr:colOff>228600</xdr:colOff>
      <xdr:row>25</xdr:row>
      <xdr:rowOff>141665</xdr:rowOff>
    </xdr:from>
    <xdr:ext cx="3701242" cy="2609149"/>
    <xdr:pic>
      <xdr:nvPicPr>
        <xdr:cNvPr id="2" name="Picture 1">
          <a:hlinkClick xmlns:r="http://schemas.openxmlformats.org/officeDocument/2006/relationships" r:id="rId10"/>
          <a:extLst>
            <a:ext uri="{FF2B5EF4-FFF2-40B4-BE49-F238E27FC236}">
              <a16:creationId xmlns:a16="http://schemas.microsoft.com/office/drawing/2014/main" id="{93027ADD-5976-4724-9796-0B9FF00A24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060450" y="6491665"/>
          <a:ext cx="3701242" cy="2609149"/>
        </a:xfrm>
        <a:prstGeom prst="rect">
          <a:avLst/>
        </a:prstGeom>
      </xdr:spPr>
    </xdr:pic>
    <xdr:clientData/>
  </xdr:oneCellAnchor>
  <xdr:oneCellAnchor>
    <xdr:from>
      <xdr:col>9</xdr:col>
      <xdr:colOff>240977</xdr:colOff>
      <xdr:row>25</xdr:row>
      <xdr:rowOff>131902</xdr:rowOff>
    </xdr:from>
    <xdr:ext cx="3065343" cy="2630170"/>
    <xdr:pic>
      <xdr:nvPicPr>
        <xdr:cNvPr id="3" name="Picture 2">
          <a:hlinkClick xmlns:r="http://schemas.openxmlformats.org/officeDocument/2006/relationships" r:id="rId12"/>
          <a:extLst>
            <a:ext uri="{FF2B5EF4-FFF2-40B4-BE49-F238E27FC236}">
              <a16:creationId xmlns:a16="http://schemas.microsoft.com/office/drawing/2014/main" id="{9C5656DD-ABD5-40C6-A5A4-2BF263BD906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295577" y="6481902"/>
          <a:ext cx="3065343" cy="2630170"/>
        </a:xfrm>
        <a:prstGeom prst="rect">
          <a:avLst/>
        </a:prstGeom>
      </xdr:spPr>
    </xdr:pic>
    <xdr:clientData/>
  </xdr:oneCellAnchor>
  <xdr:oneCellAnchor>
    <xdr:from>
      <xdr:col>9</xdr:col>
      <xdr:colOff>3632200</xdr:colOff>
      <xdr:row>25</xdr:row>
      <xdr:rowOff>137094</xdr:rowOff>
    </xdr:from>
    <xdr:ext cx="3996936" cy="2618806"/>
    <xdr:pic>
      <xdr:nvPicPr>
        <xdr:cNvPr id="4" name="Picture 3">
          <a:hlinkClick xmlns:r="http://schemas.openxmlformats.org/officeDocument/2006/relationships" r:id="rId14"/>
          <a:extLst>
            <a:ext uri="{FF2B5EF4-FFF2-40B4-BE49-F238E27FC236}">
              <a16:creationId xmlns:a16="http://schemas.microsoft.com/office/drawing/2014/main" id="{66742D80-5F6A-430E-8ED1-43B6E474170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686800" y="7058594"/>
          <a:ext cx="3996936" cy="261880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268944</xdr:colOff>
      <xdr:row>1</xdr:row>
      <xdr:rowOff>41624</xdr:rowOff>
    </xdr:from>
    <xdr:to>
      <xdr:col>10</xdr:col>
      <xdr:colOff>3630387</xdr:colOff>
      <xdr:row>1</xdr:row>
      <xdr:rowOff>2474258</xdr:rowOff>
    </xdr:to>
    <xdr:pic>
      <xdr:nvPicPr>
        <xdr:cNvPr id="7" name="Picture 6">
          <a:hlinkClick xmlns:r="http://schemas.openxmlformats.org/officeDocument/2006/relationships" r:id="rId1"/>
          <a:extLst>
            <a:ext uri="{FF2B5EF4-FFF2-40B4-BE49-F238E27FC236}">
              <a16:creationId xmlns:a16="http://schemas.microsoft.com/office/drawing/2014/main" id="{900703D3-783C-4F2E-8C52-0FF246A6083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296" b="27729"/>
        <a:stretch/>
      </xdr:blipFill>
      <xdr:spPr>
        <a:xfrm>
          <a:off x="2814920" y="3923342"/>
          <a:ext cx="6526625"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2" name="Picture 1">
          <a:hlinkClick xmlns:r="http://schemas.openxmlformats.org/officeDocument/2006/relationships" r:id="rId1"/>
          <a:extLst>
            <a:ext uri="{FF2B5EF4-FFF2-40B4-BE49-F238E27FC236}">
              <a16:creationId xmlns:a16="http://schemas.microsoft.com/office/drawing/2014/main" id="{E65C022E-7335-4C98-B5EB-5148387C3D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3740" y="13285694"/>
          <a:ext cx="2368823" cy="2545978"/>
        </a:xfrm>
        <a:prstGeom prst="rect">
          <a:avLst/>
        </a:prstGeom>
      </xdr:spPr>
    </xdr:pic>
    <xdr:clientData/>
  </xdr:twoCellAnchor>
  <xdr:twoCellAnchor editAs="oneCell">
    <xdr:from>
      <xdr:col>11</xdr:col>
      <xdr:colOff>2008091</xdr:colOff>
      <xdr:row>1</xdr:row>
      <xdr:rowOff>0</xdr:rowOff>
    </xdr:from>
    <xdr:to>
      <xdr:col>12</xdr:col>
      <xdr:colOff>1884726</xdr:colOff>
      <xdr:row>2</xdr:row>
      <xdr:rowOff>2</xdr:rowOff>
    </xdr:to>
    <xdr:pic>
      <xdr:nvPicPr>
        <xdr:cNvPr id="3" name="Picture 2">
          <a:hlinkClick xmlns:r="http://schemas.openxmlformats.org/officeDocument/2006/relationships" r:id="rId1"/>
          <a:extLst>
            <a:ext uri="{FF2B5EF4-FFF2-40B4-BE49-F238E27FC236}">
              <a16:creationId xmlns:a16="http://schemas.microsoft.com/office/drawing/2014/main" id="{29D1822A-A71A-4FB3-A3C5-21A5FD865E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84303" y="13285695"/>
          <a:ext cx="2368823" cy="2545978"/>
        </a:xfrm>
        <a:prstGeom prst="rect">
          <a:avLst/>
        </a:prstGeom>
      </xdr:spPr>
    </xdr:pic>
    <xdr:clientData/>
  </xdr:twoCellAnchor>
  <xdr:twoCellAnchor editAs="oneCell">
    <xdr:from>
      <xdr:col>2</xdr:col>
      <xdr:colOff>80682</xdr:colOff>
      <xdr:row>2</xdr:row>
      <xdr:rowOff>126488</xdr:rowOff>
    </xdr:from>
    <xdr:to>
      <xdr:col>4</xdr:col>
      <xdr:colOff>702686</xdr:colOff>
      <xdr:row>2</xdr:row>
      <xdr:rowOff>1497105</xdr:rowOff>
    </xdr:to>
    <xdr:pic>
      <xdr:nvPicPr>
        <xdr:cNvPr id="5" name="Picture 4">
          <a:extLst>
            <a:ext uri="{FF2B5EF4-FFF2-40B4-BE49-F238E27FC236}">
              <a16:creationId xmlns:a16="http://schemas.microsoft.com/office/drawing/2014/main" id="{0FD4D9A7-4EA1-4419-ABF5-97C29D2C72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5458" y="2672464"/>
          <a:ext cx="1966710" cy="1370617"/>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80682</xdr:colOff>
      <xdr:row>2</xdr:row>
      <xdr:rowOff>125506</xdr:rowOff>
    </xdr:from>
    <xdr:to>
      <xdr:col>4</xdr:col>
      <xdr:colOff>689529</xdr:colOff>
      <xdr:row>2</xdr:row>
      <xdr:rowOff>1497106</xdr:rowOff>
    </xdr:to>
    <xdr:pic>
      <xdr:nvPicPr>
        <xdr:cNvPr id="6" name="Picture 5">
          <a:extLst>
            <a:ext uri="{FF2B5EF4-FFF2-40B4-BE49-F238E27FC236}">
              <a16:creationId xmlns:a16="http://schemas.microsoft.com/office/drawing/2014/main" id="{67000945-DE67-46F7-9715-A3506CF77B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458" y="2671482"/>
          <a:ext cx="1953553" cy="1371600"/>
        </a:xfrm>
        <a:prstGeom prst="rect">
          <a:avLst/>
        </a:prstGeom>
      </xdr:spPr>
    </xdr:pic>
    <xdr:clientData/>
  </xdr:twoCellAnchor>
  <xdr:twoCellAnchor editAs="oneCell">
    <xdr:from>
      <xdr:col>5</xdr:col>
      <xdr:colOff>268944</xdr:colOff>
      <xdr:row>1</xdr:row>
      <xdr:rowOff>41624</xdr:rowOff>
    </xdr:from>
    <xdr:to>
      <xdr:col>10</xdr:col>
      <xdr:colOff>3630387</xdr:colOff>
      <xdr:row>1</xdr:row>
      <xdr:rowOff>2474258</xdr:rowOff>
    </xdr:to>
    <xdr:pic>
      <xdr:nvPicPr>
        <xdr:cNvPr id="2" name="Picture 1">
          <a:hlinkClick xmlns:r="http://schemas.openxmlformats.org/officeDocument/2006/relationships" r:id="rId2"/>
          <a:extLst>
            <a:ext uri="{FF2B5EF4-FFF2-40B4-BE49-F238E27FC236}">
              <a16:creationId xmlns:a16="http://schemas.microsoft.com/office/drawing/2014/main" id="{7F546319-6536-4D85-893F-371F14AA7661}"/>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24296" b="27729"/>
        <a:stretch/>
      </xdr:blipFill>
      <xdr:spPr>
        <a:xfrm>
          <a:off x="3278844" y="41624"/>
          <a:ext cx="6531364"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3" name="Picture 2">
          <a:hlinkClick xmlns:r="http://schemas.openxmlformats.org/officeDocument/2006/relationships" r:id="rId2"/>
          <a:extLst>
            <a:ext uri="{FF2B5EF4-FFF2-40B4-BE49-F238E27FC236}">
              <a16:creationId xmlns:a16="http://schemas.microsoft.com/office/drawing/2014/main" id="{15BC1787-5DC9-462E-ACB9-FF9183220A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2844" y="0"/>
          <a:ext cx="2365237" cy="2545082"/>
        </a:xfrm>
        <a:prstGeom prst="rect">
          <a:avLst/>
        </a:prstGeom>
      </xdr:spPr>
    </xdr:pic>
    <xdr:clientData/>
  </xdr:twoCellAnchor>
  <xdr:twoCellAnchor editAs="oneCell">
    <xdr:from>
      <xdr:col>11</xdr:col>
      <xdr:colOff>2008091</xdr:colOff>
      <xdr:row>1</xdr:row>
      <xdr:rowOff>0</xdr:rowOff>
    </xdr:from>
    <xdr:to>
      <xdr:col>12</xdr:col>
      <xdr:colOff>1884726</xdr:colOff>
      <xdr:row>2</xdr:row>
      <xdr:rowOff>2</xdr:rowOff>
    </xdr:to>
    <xdr:pic>
      <xdr:nvPicPr>
        <xdr:cNvPr id="4" name="Picture 3">
          <a:hlinkClick xmlns:r="http://schemas.openxmlformats.org/officeDocument/2006/relationships" r:id="rId2"/>
          <a:extLst>
            <a:ext uri="{FF2B5EF4-FFF2-40B4-BE49-F238E27FC236}">
              <a16:creationId xmlns:a16="http://schemas.microsoft.com/office/drawing/2014/main" id="{3AE179B8-4433-4910-A7AE-4DA2F713505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84751" y="0"/>
          <a:ext cx="2368375" cy="2545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89648</xdr:colOff>
      <xdr:row>2</xdr:row>
      <xdr:rowOff>134471</xdr:rowOff>
    </xdr:from>
    <xdr:to>
      <xdr:col>4</xdr:col>
      <xdr:colOff>699247</xdr:colOff>
      <xdr:row>2</xdr:row>
      <xdr:rowOff>1484139</xdr:rowOff>
    </xdr:to>
    <xdr:pic>
      <xdr:nvPicPr>
        <xdr:cNvPr id="6" name="Picture 5">
          <a:hlinkClick xmlns:r="http://schemas.openxmlformats.org/officeDocument/2006/relationships" r:id="rId1"/>
          <a:extLst>
            <a:ext uri="{FF2B5EF4-FFF2-40B4-BE49-F238E27FC236}">
              <a16:creationId xmlns:a16="http://schemas.microsoft.com/office/drawing/2014/main" id="{9C5750B8-8979-4CEE-B840-0B48E9832D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424" y="2680447"/>
          <a:ext cx="1954305" cy="1349668"/>
        </a:xfrm>
        <a:prstGeom prst="rect">
          <a:avLst/>
        </a:prstGeom>
      </xdr:spPr>
    </xdr:pic>
    <xdr:clientData/>
  </xdr:twoCellAnchor>
  <xdr:twoCellAnchor editAs="oneCell">
    <xdr:from>
      <xdr:col>5</xdr:col>
      <xdr:colOff>268944</xdr:colOff>
      <xdr:row>1</xdr:row>
      <xdr:rowOff>41624</xdr:rowOff>
    </xdr:from>
    <xdr:to>
      <xdr:col>10</xdr:col>
      <xdr:colOff>3630387</xdr:colOff>
      <xdr:row>1</xdr:row>
      <xdr:rowOff>2474258</xdr:rowOff>
    </xdr:to>
    <xdr:pic>
      <xdr:nvPicPr>
        <xdr:cNvPr id="3" name="Picture 2">
          <a:hlinkClick xmlns:r="http://schemas.openxmlformats.org/officeDocument/2006/relationships" r:id="rId3"/>
          <a:extLst>
            <a:ext uri="{FF2B5EF4-FFF2-40B4-BE49-F238E27FC236}">
              <a16:creationId xmlns:a16="http://schemas.microsoft.com/office/drawing/2014/main" id="{B56004F0-993A-4617-8FD0-CB948AAC1DA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4296" b="27729"/>
        <a:stretch/>
      </xdr:blipFill>
      <xdr:spPr>
        <a:xfrm>
          <a:off x="3278844" y="41624"/>
          <a:ext cx="6531364" cy="2432634"/>
        </a:xfrm>
        <a:prstGeom prst="rect">
          <a:avLst/>
        </a:prstGeom>
      </xdr:spPr>
    </xdr:pic>
    <xdr:clientData/>
  </xdr:twoCellAnchor>
  <xdr:twoCellAnchor editAs="oneCell">
    <xdr:from>
      <xdr:col>2</xdr:col>
      <xdr:colOff>8964</xdr:colOff>
      <xdr:row>1</xdr:row>
      <xdr:rowOff>0</xdr:rowOff>
    </xdr:from>
    <xdr:to>
      <xdr:col>4</xdr:col>
      <xdr:colOff>1033081</xdr:colOff>
      <xdr:row>2</xdr:row>
      <xdr:rowOff>2</xdr:rowOff>
    </xdr:to>
    <xdr:pic>
      <xdr:nvPicPr>
        <xdr:cNvPr id="4" name="Picture 3">
          <a:hlinkClick xmlns:r="http://schemas.openxmlformats.org/officeDocument/2006/relationships" r:id="rId3"/>
          <a:extLst>
            <a:ext uri="{FF2B5EF4-FFF2-40B4-BE49-F238E27FC236}">
              <a16:creationId xmlns:a16="http://schemas.microsoft.com/office/drawing/2014/main" id="{95DCBE35-0184-4921-AB53-E107F6EEB18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72844" y="0"/>
          <a:ext cx="2365237" cy="2545082"/>
        </a:xfrm>
        <a:prstGeom prst="rect">
          <a:avLst/>
        </a:prstGeom>
      </xdr:spPr>
    </xdr:pic>
    <xdr:clientData/>
  </xdr:twoCellAnchor>
  <xdr:twoCellAnchor editAs="oneCell">
    <xdr:from>
      <xdr:col>11</xdr:col>
      <xdr:colOff>2008091</xdr:colOff>
      <xdr:row>1</xdr:row>
      <xdr:rowOff>0</xdr:rowOff>
    </xdr:from>
    <xdr:to>
      <xdr:col>12</xdr:col>
      <xdr:colOff>1921061</xdr:colOff>
      <xdr:row>2</xdr:row>
      <xdr:rowOff>2</xdr:rowOff>
    </xdr:to>
    <xdr:pic>
      <xdr:nvPicPr>
        <xdr:cNvPr id="5" name="Picture 4">
          <a:hlinkClick xmlns:r="http://schemas.openxmlformats.org/officeDocument/2006/relationships" r:id="rId3"/>
          <a:extLst>
            <a:ext uri="{FF2B5EF4-FFF2-40B4-BE49-F238E27FC236}">
              <a16:creationId xmlns:a16="http://schemas.microsoft.com/office/drawing/2014/main" id="{5E8C8D63-EBAD-4629-ABA7-39AB403CECB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84751" y="0"/>
          <a:ext cx="2368375" cy="2545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268944</xdr:colOff>
      <xdr:row>1</xdr:row>
      <xdr:rowOff>41624</xdr:rowOff>
    </xdr:from>
    <xdr:to>
      <xdr:col>19</xdr:col>
      <xdr:colOff>65316</xdr:colOff>
      <xdr:row>1</xdr:row>
      <xdr:rowOff>2475182</xdr:rowOff>
    </xdr:to>
    <xdr:pic>
      <xdr:nvPicPr>
        <xdr:cNvPr id="4" name="Picture 3">
          <a:hlinkClick xmlns:r="http://schemas.openxmlformats.org/officeDocument/2006/relationships" r:id="rId1"/>
          <a:extLst>
            <a:ext uri="{FF2B5EF4-FFF2-40B4-BE49-F238E27FC236}">
              <a16:creationId xmlns:a16="http://schemas.microsoft.com/office/drawing/2014/main" id="{1F83E1B8-AE84-477A-97E1-5A18DC6CB22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296" b="27729"/>
        <a:stretch/>
      </xdr:blipFill>
      <xdr:spPr>
        <a:xfrm>
          <a:off x="3469344" y="216884"/>
          <a:ext cx="6532451" cy="2433558"/>
        </a:xfrm>
        <a:prstGeom prst="rect">
          <a:avLst/>
        </a:prstGeom>
      </xdr:spPr>
    </xdr:pic>
    <xdr:clientData/>
  </xdr:twoCellAnchor>
  <xdr:twoCellAnchor editAs="oneCell">
    <xdr:from>
      <xdr:col>2</xdr:col>
      <xdr:colOff>0</xdr:colOff>
      <xdr:row>1</xdr:row>
      <xdr:rowOff>0</xdr:rowOff>
    </xdr:from>
    <xdr:to>
      <xdr:col>2</xdr:col>
      <xdr:colOff>2400199</xdr:colOff>
      <xdr:row>2</xdr:row>
      <xdr:rowOff>31378</xdr:rowOff>
    </xdr:to>
    <xdr:pic>
      <xdr:nvPicPr>
        <xdr:cNvPr id="5" name="Picture 4">
          <a:hlinkClick xmlns:r="http://schemas.openxmlformats.org/officeDocument/2006/relationships" r:id="rId3"/>
          <a:extLst>
            <a:ext uri="{FF2B5EF4-FFF2-40B4-BE49-F238E27FC236}">
              <a16:creationId xmlns:a16="http://schemas.microsoft.com/office/drawing/2014/main" id="{9D1C6804-B75C-439B-8EFA-56EAAD6108D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175260"/>
          <a:ext cx="2368823" cy="2545978"/>
        </a:xfrm>
        <a:prstGeom prst="rect">
          <a:avLst/>
        </a:prstGeom>
      </xdr:spPr>
    </xdr:pic>
    <xdr:clientData/>
  </xdr:twoCellAnchor>
  <xdr:twoCellAnchor editAs="oneCell">
    <xdr:from>
      <xdr:col>27</xdr:col>
      <xdr:colOff>3124200</xdr:colOff>
      <xdr:row>1</xdr:row>
      <xdr:rowOff>0</xdr:rowOff>
    </xdr:from>
    <xdr:to>
      <xdr:col>31</xdr:col>
      <xdr:colOff>6623</xdr:colOff>
      <xdr:row>2</xdr:row>
      <xdr:rowOff>31378</xdr:rowOff>
    </xdr:to>
    <xdr:pic>
      <xdr:nvPicPr>
        <xdr:cNvPr id="6" name="Picture 5">
          <a:hlinkClick xmlns:r="http://schemas.openxmlformats.org/officeDocument/2006/relationships" r:id="rId3"/>
          <a:extLst>
            <a:ext uri="{FF2B5EF4-FFF2-40B4-BE49-F238E27FC236}">
              <a16:creationId xmlns:a16="http://schemas.microsoft.com/office/drawing/2014/main" id="{53F96981-F2EE-47A6-994B-632A27C2EF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966180" y="175260"/>
          <a:ext cx="2368823" cy="25459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52074</xdr:colOff>
      <xdr:row>1</xdr:row>
      <xdr:rowOff>41624</xdr:rowOff>
    </xdr:from>
    <xdr:ext cx="6637936" cy="2433558"/>
    <xdr:pic>
      <xdr:nvPicPr>
        <xdr:cNvPr id="2" name="Picture 1">
          <a:hlinkClick xmlns:r="http://schemas.openxmlformats.org/officeDocument/2006/relationships" r:id="rId1"/>
          <a:extLst>
            <a:ext uri="{FF2B5EF4-FFF2-40B4-BE49-F238E27FC236}">
              <a16:creationId xmlns:a16="http://schemas.microsoft.com/office/drawing/2014/main" id="{9A666AA5-707D-4312-83E3-1607B3E87B5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4296" b="27729"/>
        <a:stretch/>
      </xdr:blipFill>
      <xdr:spPr>
        <a:xfrm>
          <a:off x="1918974" y="225774"/>
          <a:ext cx="6637936" cy="2433558"/>
        </a:xfrm>
        <a:prstGeom prst="rect">
          <a:avLst/>
        </a:prstGeom>
      </xdr:spPr>
    </xdr:pic>
    <xdr:clientData/>
  </xdr:oneCellAnchor>
  <xdr:oneCellAnchor>
    <xdr:from>
      <xdr:col>2</xdr:col>
      <xdr:colOff>0</xdr:colOff>
      <xdr:row>1</xdr:row>
      <xdr:rowOff>0</xdr:rowOff>
    </xdr:from>
    <xdr:ext cx="2402888" cy="2548966"/>
    <xdr:pic>
      <xdr:nvPicPr>
        <xdr:cNvPr id="3" name="Picture 2">
          <a:hlinkClick xmlns:r="http://schemas.openxmlformats.org/officeDocument/2006/relationships" r:id="rId3"/>
          <a:extLst>
            <a:ext uri="{FF2B5EF4-FFF2-40B4-BE49-F238E27FC236}">
              <a16:creationId xmlns:a16="http://schemas.microsoft.com/office/drawing/2014/main" id="{080C63D5-869E-4711-8FAC-8B4719F3188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4600" y="184150"/>
          <a:ext cx="2402888" cy="2548966"/>
        </a:xfrm>
        <a:prstGeom prst="rect">
          <a:avLst/>
        </a:prstGeom>
      </xdr:spPr>
    </xdr:pic>
    <xdr:clientData/>
  </xdr:oneCellAnchor>
  <xdr:oneCellAnchor>
    <xdr:from>
      <xdr:col>19</xdr:col>
      <xdr:colOff>365760</xdr:colOff>
      <xdr:row>1</xdr:row>
      <xdr:rowOff>0</xdr:rowOff>
    </xdr:from>
    <xdr:ext cx="2418278" cy="2548966"/>
    <xdr:pic>
      <xdr:nvPicPr>
        <xdr:cNvPr id="4" name="Picture 3">
          <a:hlinkClick xmlns:r="http://schemas.openxmlformats.org/officeDocument/2006/relationships" r:id="rId3"/>
          <a:extLst>
            <a:ext uri="{FF2B5EF4-FFF2-40B4-BE49-F238E27FC236}">
              <a16:creationId xmlns:a16="http://schemas.microsoft.com/office/drawing/2014/main" id="{CA055C7C-39DA-4D73-99DB-BF5EE90CBF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189460" y="184150"/>
          <a:ext cx="2418278" cy="254896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368300</xdr:colOff>
      <xdr:row>1</xdr:row>
      <xdr:rowOff>101600</xdr:rowOff>
    </xdr:from>
    <xdr:to>
      <xdr:col>2</xdr:col>
      <xdr:colOff>2126056</xdr:colOff>
      <xdr:row>4</xdr:row>
      <xdr:rowOff>82549</xdr:rowOff>
    </xdr:to>
    <xdr:pic>
      <xdr:nvPicPr>
        <xdr:cNvPr id="2" name="Picture 1">
          <a:extLst>
            <a:ext uri="{FF2B5EF4-FFF2-40B4-BE49-F238E27FC236}">
              <a16:creationId xmlns:a16="http://schemas.microsoft.com/office/drawing/2014/main" id="{A99686C3-7435-497A-A141-7653B214B4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2850" y="285750"/>
          <a:ext cx="1757756" cy="178434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9927-2C1C-4AA9-B61E-B1B796061F51}">
  <dimension ref="A1:AG42"/>
  <sheetViews>
    <sheetView showGridLines="0" tabSelected="1" zoomScaleNormal="100" workbookViewId="0">
      <selection activeCell="BF16" sqref="BF16"/>
    </sheetView>
  </sheetViews>
  <sheetFormatPr defaultRowHeight="14.4" x14ac:dyDescent="0.3"/>
  <cols>
    <col min="1" max="1" width="3.21875" style="61" customWidth="1"/>
    <col min="3" max="3" width="10.6640625" customWidth="1"/>
    <col min="4" max="4" width="4.21875" customWidth="1"/>
    <col min="5" max="6" width="3.77734375" customWidth="1"/>
    <col min="7" max="7" width="11.88671875" customWidth="1"/>
    <col min="8" max="8" width="5.88671875" customWidth="1"/>
    <col min="9" max="9" width="20.21875" customWidth="1"/>
    <col min="10" max="10" width="86.33203125" customWidth="1"/>
    <col min="11" max="11" width="27.33203125" customWidth="1"/>
    <col min="12" max="12" width="11.33203125" customWidth="1"/>
    <col min="13" max="13" width="75.77734375" hidden="1" customWidth="1"/>
    <col min="14" max="17" width="8.88671875" hidden="1" customWidth="1"/>
    <col min="18" max="18" width="13.21875" hidden="1" customWidth="1"/>
    <col min="19" max="19" width="8.88671875" hidden="1" customWidth="1"/>
    <col min="20" max="20" width="19.5546875" hidden="1" customWidth="1"/>
    <col min="21" max="21" width="12.88671875" hidden="1" customWidth="1"/>
    <col min="22" max="22" width="16.109375" hidden="1" customWidth="1"/>
    <col min="23" max="23" width="16" hidden="1" customWidth="1"/>
    <col min="24" max="31" width="8.88671875" hidden="1" customWidth="1"/>
    <col min="32" max="32" width="16.5546875" hidden="1" customWidth="1"/>
    <col min="33" max="33" width="8.88671875" hidden="1" customWidth="1"/>
    <col min="34" max="52" width="0" hidden="1" customWidth="1"/>
  </cols>
  <sheetData>
    <row r="1" spans="1:13" s="30" customFormat="1" ht="15" thickBot="1" x14ac:dyDescent="0.35">
      <c r="A1" s="59"/>
    </row>
    <row r="2" spans="1:13" ht="91.2" customHeight="1" x14ac:dyDescent="0.3">
      <c r="A2" s="61" t="s">
        <v>188</v>
      </c>
      <c r="B2" s="25" t="s">
        <v>24</v>
      </c>
      <c r="C2" s="26"/>
      <c r="D2" s="26"/>
      <c r="E2" s="26"/>
      <c r="F2" s="26"/>
      <c r="G2" s="26"/>
      <c r="H2" s="26"/>
      <c r="I2" s="26"/>
      <c r="J2" s="170" t="s">
        <v>289</v>
      </c>
      <c r="K2" s="26"/>
      <c r="L2" s="158"/>
    </row>
    <row r="3" spans="1:13" ht="9" customHeight="1" thickBot="1" x14ac:dyDescent="0.35">
      <c r="A3" s="60" t="s">
        <v>188</v>
      </c>
      <c r="B3" s="14"/>
      <c r="C3" s="6"/>
      <c r="D3" s="6"/>
      <c r="E3" s="6"/>
      <c r="F3" s="6"/>
      <c r="G3" s="6"/>
      <c r="H3" s="6"/>
      <c r="I3" s="6"/>
      <c r="J3" s="6"/>
      <c r="K3" s="6"/>
      <c r="L3" s="16"/>
    </row>
    <row r="4" spans="1:13" ht="28.2" customHeight="1" thickBot="1" x14ac:dyDescent="0.45">
      <c r="A4" s="60" t="s">
        <v>188</v>
      </c>
      <c r="B4" s="14"/>
      <c r="C4" s="169" t="s">
        <v>428</v>
      </c>
      <c r="D4" s="9"/>
      <c r="E4" s="9"/>
      <c r="F4" s="9"/>
      <c r="G4" s="9"/>
      <c r="H4" s="9"/>
      <c r="I4" s="10"/>
      <c r="J4" s="10"/>
      <c r="K4" s="7"/>
      <c r="L4" s="22"/>
      <c r="M4" s="3"/>
    </row>
    <row r="5" spans="1:13" ht="15" thickBot="1" x14ac:dyDescent="0.35">
      <c r="A5" s="60" t="s">
        <v>188</v>
      </c>
      <c r="B5" s="14"/>
      <c r="C5" s="6"/>
      <c r="D5" s="6"/>
      <c r="E5" s="6"/>
      <c r="F5" s="6"/>
      <c r="G5" s="6"/>
      <c r="H5" s="6"/>
      <c r="I5" s="6"/>
      <c r="J5" s="6"/>
      <c r="K5" s="6"/>
      <c r="L5" s="16"/>
    </row>
    <row r="6" spans="1:13" ht="8.4" customHeight="1" x14ac:dyDescent="0.3">
      <c r="A6" s="60" t="s">
        <v>188</v>
      </c>
      <c r="B6" s="14"/>
      <c r="C6" s="147"/>
      <c r="D6" s="148"/>
      <c r="E6" s="148"/>
      <c r="F6" s="148"/>
      <c r="G6" s="148"/>
      <c r="H6" s="148"/>
      <c r="I6" s="148"/>
      <c r="J6" s="148"/>
      <c r="K6" s="149"/>
      <c r="L6" s="16"/>
    </row>
    <row r="7" spans="1:13" ht="18" x14ac:dyDescent="0.35">
      <c r="A7" s="60" t="s">
        <v>188</v>
      </c>
      <c r="B7" s="14"/>
      <c r="C7" s="150"/>
      <c r="D7" s="151"/>
      <c r="E7" s="152"/>
      <c r="F7" s="153"/>
      <c r="G7" s="153"/>
      <c r="H7" s="153"/>
      <c r="I7" s="153"/>
      <c r="J7" s="153"/>
      <c r="K7" s="154"/>
      <c r="L7" s="16"/>
    </row>
    <row r="8" spans="1:13" ht="18" x14ac:dyDescent="0.35">
      <c r="A8" s="60" t="s">
        <v>188</v>
      </c>
      <c r="B8" s="14"/>
      <c r="C8" s="150"/>
      <c r="D8" s="151"/>
      <c r="E8" s="152"/>
      <c r="F8" s="153"/>
      <c r="G8" s="153"/>
      <c r="H8" s="153"/>
      <c r="I8" s="153"/>
      <c r="J8" s="153"/>
      <c r="K8" s="154"/>
      <c r="L8" s="16"/>
    </row>
    <row r="9" spans="1:13" ht="18" x14ac:dyDescent="0.35">
      <c r="A9" s="60"/>
      <c r="B9" s="14"/>
      <c r="C9" s="150"/>
      <c r="D9" s="151"/>
      <c r="E9" s="152"/>
      <c r="F9" s="153"/>
      <c r="G9" s="153"/>
      <c r="H9" s="153"/>
      <c r="I9" s="153"/>
      <c r="J9" s="153"/>
      <c r="K9" s="154"/>
      <c r="L9" s="16"/>
    </row>
    <row r="10" spans="1:13" ht="18" x14ac:dyDescent="0.35">
      <c r="A10" s="60"/>
      <c r="B10" s="14"/>
      <c r="C10" s="150"/>
      <c r="D10" s="151"/>
      <c r="E10" s="152"/>
      <c r="F10" s="153"/>
      <c r="G10" s="153"/>
      <c r="H10" s="153"/>
      <c r="I10" s="153"/>
      <c r="J10" s="153"/>
      <c r="K10" s="154"/>
      <c r="L10" s="16"/>
    </row>
    <row r="11" spans="1:13" ht="18" x14ac:dyDescent="0.35">
      <c r="A11" s="60"/>
      <c r="B11" s="14"/>
      <c r="C11" s="150"/>
      <c r="D11" s="151"/>
      <c r="E11" s="152"/>
      <c r="F11" s="153"/>
      <c r="G11" s="153"/>
      <c r="H11" s="153"/>
      <c r="I11" s="153"/>
      <c r="J11" s="153"/>
      <c r="K11" s="154"/>
      <c r="L11" s="16"/>
    </row>
    <row r="12" spans="1:13" ht="18" x14ac:dyDescent="0.35">
      <c r="A12" s="60"/>
      <c r="B12" s="14"/>
      <c r="C12" s="150"/>
      <c r="D12" s="151"/>
      <c r="E12" s="152"/>
      <c r="F12" s="153"/>
      <c r="G12" s="153"/>
      <c r="H12" s="153"/>
      <c r="I12" s="153"/>
      <c r="J12" s="153"/>
      <c r="K12" s="154"/>
      <c r="L12" s="16"/>
    </row>
    <row r="13" spans="1:13" ht="18" x14ac:dyDescent="0.35">
      <c r="A13" s="60"/>
      <c r="B13" s="14"/>
      <c r="C13" s="150"/>
      <c r="D13" s="151"/>
      <c r="E13" s="152"/>
      <c r="F13" s="153"/>
      <c r="G13" s="153"/>
      <c r="H13" s="153"/>
      <c r="I13" s="153"/>
      <c r="J13" s="153"/>
      <c r="K13" s="154"/>
      <c r="L13" s="16"/>
    </row>
    <row r="14" spans="1:13" ht="18" x14ac:dyDescent="0.35">
      <c r="A14" s="60"/>
      <c r="B14" s="14"/>
      <c r="C14" s="150"/>
      <c r="D14" s="151"/>
      <c r="E14" s="152"/>
      <c r="F14" s="153"/>
      <c r="G14" s="153"/>
      <c r="H14" s="153"/>
      <c r="I14" s="153"/>
      <c r="J14" s="153"/>
      <c r="K14" s="154"/>
      <c r="L14" s="16"/>
    </row>
    <row r="15" spans="1:13" ht="18" x14ac:dyDescent="0.35">
      <c r="A15" s="60"/>
      <c r="B15" s="14"/>
      <c r="C15" s="150"/>
      <c r="D15" s="151"/>
      <c r="E15" s="152"/>
      <c r="F15" s="153"/>
      <c r="G15" s="153"/>
      <c r="H15" s="153"/>
      <c r="I15" s="153"/>
      <c r="J15" s="153"/>
      <c r="K15" s="154"/>
      <c r="L15" s="16"/>
    </row>
    <row r="16" spans="1:13" ht="18" x14ac:dyDescent="0.35">
      <c r="A16" s="60"/>
      <c r="B16" s="14"/>
      <c r="C16" s="150"/>
      <c r="D16" s="151"/>
      <c r="E16" s="152"/>
      <c r="F16" s="153"/>
      <c r="G16" s="153"/>
      <c r="H16" s="153"/>
      <c r="I16" s="153"/>
      <c r="J16" s="153"/>
      <c r="K16" s="154"/>
      <c r="L16" s="16"/>
    </row>
    <row r="17" spans="1:23" ht="18" x14ac:dyDescent="0.35">
      <c r="A17" s="60"/>
      <c r="B17" s="14"/>
      <c r="C17" s="150"/>
      <c r="D17" s="151"/>
      <c r="E17" s="152"/>
      <c r="F17" s="153"/>
      <c r="G17" s="153"/>
      <c r="H17" s="153"/>
      <c r="I17" s="153"/>
      <c r="J17" s="153"/>
      <c r="K17" s="154"/>
      <c r="L17" s="16"/>
    </row>
    <row r="18" spans="1:23" ht="18" x14ac:dyDescent="0.35">
      <c r="A18" s="60"/>
      <c r="B18" s="14"/>
      <c r="C18" s="150"/>
      <c r="D18" s="151"/>
      <c r="E18" s="152"/>
      <c r="F18" s="153"/>
      <c r="G18" s="153"/>
      <c r="H18" s="153"/>
      <c r="I18" s="153"/>
      <c r="J18" s="153"/>
      <c r="K18" s="154"/>
      <c r="L18" s="16"/>
    </row>
    <row r="19" spans="1:23" ht="18" x14ac:dyDescent="0.35">
      <c r="A19" s="60" t="s">
        <v>189</v>
      </c>
      <c r="B19" s="14"/>
      <c r="C19" s="150"/>
      <c r="D19" s="151"/>
      <c r="E19" s="152"/>
      <c r="F19" s="153"/>
      <c r="G19" s="153"/>
      <c r="H19" s="153"/>
      <c r="I19" s="153"/>
      <c r="J19" s="153"/>
      <c r="K19" s="154"/>
      <c r="L19" s="16"/>
    </row>
    <row r="20" spans="1:23" ht="18" x14ac:dyDescent="0.35">
      <c r="A20" s="61" t="s">
        <v>188</v>
      </c>
      <c r="B20" s="14"/>
      <c r="C20" s="150"/>
      <c r="D20" s="151"/>
      <c r="E20" s="152"/>
      <c r="F20" s="153"/>
      <c r="G20" s="153"/>
      <c r="H20" s="153"/>
      <c r="I20" s="153"/>
      <c r="J20" s="153"/>
      <c r="K20" s="154"/>
      <c r="L20" s="16"/>
    </row>
    <row r="21" spans="1:23" ht="15" thickBot="1" x14ac:dyDescent="0.35">
      <c r="A21" s="61" t="s">
        <v>188</v>
      </c>
      <c r="B21" s="14"/>
      <c r="C21" s="155"/>
      <c r="D21" s="156"/>
      <c r="E21" s="156"/>
      <c r="F21" s="156"/>
      <c r="G21" s="156"/>
      <c r="H21" s="156"/>
      <c r="I21" s="156"/>
      <c r="J21" s="156"/>
      <c r="K21" s="157"/>
      <c r="L21" s="16"/>
      <c r="W21" s="57"/>
    </row>
    <row r="22" spans="1:23" ht="54" customHeight="1" thickBot="1" x14ac:dyDescent="0.35">
      <c r="A22" s="60" t="s">
        <v>188</v>
      </c>
      <c r="B22" s="14"/>
      <c r="C22" s="6"/>
      <c r="D22" s="6"/>
      <c r="E22" s="6"/>
      <c r="F22" s="6"/>
      <c r="G22" s="6"/>
      <c r="H22" s="6"/>
      <c r="I22" s="6"/>
      <c r="J22" s="6"/>
      <c r="K22" s="6"/>
      <c r="L22" s="16"/>
    </row>
    <row r="23" spans="1:23" ht="28.2" customHeight="1" thickBot="1" x14ac:dyDescent="0.45">
      <c r="A23" s="60" t="s">
        <v>188</v>
      </c>
      <c r="B23" s="14"/>
      <c r="C23" s="169" t="s">
        <v>568</v>
      </c>
      <c r="D23" s="9"/>
      <c r="E23" s="9"/>
      <c r="F23" s="9"/>
      <c r="G23" s="9"/>
      <c r="H23" s="9"/>
      <c r="I23" s="10"/>
      <c r="J23" s="10"/>
      <c r="K23" s="7"/>
      <c r="L23" s="22"/>
      <c r="M23" s="3"/>
    </row>
    <row r="24" spans="1:23" ht="15" thickBot="1" x14ac:dyDescent="0.35">
      <c r="A24" s="60" t="s">
        <v>188</v>
      </c>
      <c r="B24" s="14"/>
      <c r="C24" s="6"/>
      <c r="D24" s="6"/>
      <c r="E24" s="6"/>
      <c r="F24" s="6"/>
      <c r="G24" s="6"/>
      <c r="H24" s="6"/>
      <c r="I24" s="6"/>
      <c r="J24" s="6"/>
      <c r="K24" s="6"/>
      <c r="L24" s="16"/>
    </row>
    <row r="25" spans="1:23" ht="8.4" customHeight="1" x14ac:dyDescent="0.3">
      <c r="A25" s="60" t="s">
        <v>188</v>
      </c>
      <c r="B25" s="14"/>
      <c r="C25" s="147"/>
      <c r="D25" s="148"/>
      <c r="E25" s="148"/>
      <c r="F25" s="148"/>
      <c r="G25" s="148"/>
      <c r="H25" s="148"/>
      <c r="I25" s="148"/>
      <c r="J25" s="148"/>
      <c r="K25" s="149"/>
      <c r="L25" s="16"/>
    </row>
    <row r="26" spans="1:23" ht="18" x14ac:dyDescent="0.35">
      <c r="A26" s="60" t="s">
        <v>188</v>
      </c>
      <c r="B26" s="14"/>
      <c r="C26" s="150"/>
      <c r="D26" s="151"/>
      <c r="E26" s="152"/>
      <c r="F26" s="153"/>
      <c r="G26" s="153"/>
      <c r="H26" s="153"/>
      <c r="I26" s="153"/>
      <c r="J26" s="153"/>
      <c r="K26" s="154"/>
      <c r="L26" s="16"/>
    </row>
    <row r="27" spans="1:23" ht="18" x14ac:dyDescent="0.35">
      <c r="A27" s="60" t="s">
        <v>188</v>
      </c>
      <c r="B27" s="14"/>
      <c r="C27" s="150"/>
      <c r="D27" s="151"/>
      <c r="E27" s="152"/>
      <c r="F27" s="153"/>
      <c r="G27" s="153"/>
      <c r="H27" s="153"/>
      <c r="I27" s="153"/>
      <c r="J27" s="153"/>
      <c r="K27" s="154"/>
      <c r="L27" s="16"/>
    </row>
    <row r="28" spans="1:23" ht="18" x14ac:dyDescent="0.35">
      <c r="A28" s="60"/>
      <c r="B28" s="14"/>
      <c r="C28" s="150"/>
      <c r="D28" s="151"/>
      <c r="E28" s="152"/>
      <c r="F28" s="153"/>
      <c r="G28" s="153"/>
      <c r="H28" s="153"/>
      <c r="I28" s="153"/>
      <c r="J28" s="153"/>
      <c r="K28" s="154"/>
      <c r="L28" s="16"/>
    </row>
    <row r="29" spans="1:23" ht="18" x14ac:dyDescent="0.35">
      <c r="A29" s="60"/>
      <c r="B29" s="14"/>
      <c r="C29" s="150"/>
      <c r="D29" s="151"/>
      <c r="E29" s="152"/>
      <c r="F29" s="153"/>
      <c r="G29" s="153"/>
      <c r="H29" s="153"/>
      <c r="I29" s="153"/>
      <c r="J29" s="153"/>
      <c r="K29" s="154"/>
      <c r="L29" s="16"/>
    </row>
    <row r="30" spans="1:23" ht="18" x14ac:dyDescent="0.35">
      <c r="A30" s="60"/>
      <c r="B30" s="14"/>
      <c r="C30" s="150"/>
      <c r="D30" s="151"/>
      <c r="E30" s="152"/>
      <c r="F30" s="153"/>
      <c r="G30" s="153"/>
      <c r="H30" s="153"/>
      <c r="I30" s="153"/>
      <c r="J30" s="153"/>
      <c r="K30" s="154"/>
      <c r="L30" s="16"/>
    </row>
    <row r="31" spans="1:23" ht="18" x14ac:dyDescent="0.35">
      <c r="A31" s="60"/>
      <c r="B31" s="14"/>
      <c r="C31" s="150"/>
      <c r="D31" s="151"/>
      <c r="E31" s="152"/>
      <c r="F31" s="153"/>
      <c r="G31" s="153"/>
      <c r="H31" s="153"/>
      <c r="I31" s="153"/>
      <c r="J31" s="153"/>
      <c r="K31" s="154"/>
      <c r="L31" s="16"/>
    </row>
    <row r="32" spans="1:23" ht="18" x14ac:dyDescent="0.35">
      <c r="A32" s="60"/>
      <c r="B32" s="14"/>
      <c r="C32" s="150"/>
      <c r="D32" s="151"/>
      <c r="E32" s="152"/>
      <c r="F32" s="153"/>
      <c r="G32" s="153"/>
      <c r="H32" s="153"/>
      <c r="I32" s="153"/>
      <c r="J32" s="153"/>
      <c r="K32" s="154"/>
      <c r="L32" s="16"/>
    </row>
    <row r="33" spans="1:23" ht="18" x14ac:dyDescent="0.35">
      <c r="A33" s="60"/>
      <c r="B33" s="14"/>
      <c r="C33" s="150"/>
      <c r="D33" s="151"/>
      <c r="E33" s="152"/>
      <c r="F33" s="153"/>
      <c r="G33" s="153"/>
      <c r="H33" s="153"/>
      <c r="I33" s="153"/>
      <c r="J33" s="153"/>
      <c r="K33" s="154"/>
      <c r="L33" s="16"/>
    </row>
    <row r="34" spans="1:23" ht="18" x14ac:dyDescent="0.35">
      <c r="A34" s="60"/>
      <c r="B34" s="14"/>
      <c r="C34" s="150"/>
      <c r="D34" s="151"/>
      <c r="E34" s="152"/>
      <c r="F34" s="153"/>
      <c r="G34" s="153"/>
      <c r="H34" s="153"/>
      <c r="I34" s="153"/>
      <c r="J34" s="153"/>
      <c r="K34" s="154"/>
      <c r="L34" s="16"/>
    </row>
    <row r="35" spans="1:23" ht="18" x14ac:dyDescent="0.35">
      <c r="A35" s="60"/>
      <c r="B35" s="14"/>
      <c r="C35" s="150"/>
      <c r="D35" s="151"/>
      <c r="E35" s="152"/>
      <c r="F35" s="153"/>
      <c r="G35" s="153"/>
      <c r="H35" s="153"/>
      <c r="I35" s="153"/>
      <c r="J35" s="153"/>
      <c r="K35" s="154"/>
      <c r="L35" s="16"/>
    </row>
    <row r="36" spans="1:23" ht="18" x14ac:dyDescent="0.35">
      <c r="A36" s="60"/>
      <c r="B36" s="14"/>
      <c r="C36" s="150"/>
      <c r="D36" s="151"/>
      <c r="E36" s="152"/>
      <c r="F36" s="153"/>
      <c r="G36" s="153"/>
      <c r="H36" s="153"/>
      <c r="I36" s="153"/>
      <c r="J36" s="153"/>
      <c r="K36" s="154"/>
      <c r="L36" s="16"/>
    </row>
    <row r="37" spans="1:23" ht="18" x14ac:dyDescent="0.35">
      <c r="A37" s="60"/>
      <c r="B37" s="14"/>
      <c r="C37" s="150"/>
      <c r="D37" s="151"/>
      <c r="E37" s="152"/>
      <c r="F37" s="153"/>
      <c r="G37" s="153"/>
      <c r="H37" s="153"/>
      <c r="I37" s="153"/>
      <c r="J37" s="153"/>
      <c r="K37" s="154"/>
      <c r="L37" s="16"/>
    </row>
    <row r="38" spans="1:23" ht="18" x14ac:dyDescent="0.35">
      <c r="A38" s="60" t="s">
        <v>189</v>
      </c>
      <c r="B38" s="14"/>
      <c r="C38" s="150"/>
      <c r="D38" s="151" t="s">
        <v>420</v>
      </c>
      <c r="E38" s="152"/>
      <c r="F38" s="153"/>
      <c r="G38" s="153"/>
      <c r="H38" s="153"/>
      <c r="I38" s="153"/>
      <c r="J38" s="151" t="s">
        <v>569</v>
      </c>
      <c r="K38" s="154"/>
      <c r="L38" s="16"/>
    </row>
    <row r="39" spans="1:23" ht="18" x14ac:dyDescent="0.35">
      <c r="A39" s="61" t="s">
        <v>188</v>
      </c>
      <c r="B39" s="14"/>
      <c r="C39" s="150"/>
      <c r="D39" s="151"/>
      <c r="E39" s="152"/>
      <c r="F39" s="153"/>
      <c r="G39" s="153"/>
      <c r="H39" s="153"/>
      <c r="I39" s="153"/>
      <c r="J39" s="153"/>
      <c r="K39" s="154"/>
      <c r="L39" s="16"/>
    </row>
    <row r="40" spans="1:23" ht="15" thickBot="1" x14ac:dyDescent="0.35">
      <c r="A40" s="61" t="s">
        <v>188</v>
      </c>
      <c r="B40" s="14"/>
      <c r="C40" s="155"/>
      <c r="D40" s="156"/>
      <c r="E40" s="156"/>
      <c r="F40" s="156"/>
      <c r="G40" s="156"/>
      <c r="H40" s="156"/>
      <c r="I40" s="156"/>
      <c r="J40" s="156"/>
      <c r="K40" s="157"/>
      <c r="L40" s="16"/>
      <c r="W40" s="57"/>
    </row>
    <row r="41" spans="1:23" ht="15" thickBot="1" x14ac:dyDescent="0.35">
      <c r="A41" s="61" t="s">
        <v>188</v>
      </c>
      <c r="B41" s="18"/>
      <c r="C41" s="19"/>
      <c r="D41" s="19"/>
      <c r="E41" s="19"/>
      <c r="F41" s="19"/>
      <c r="G41" s="19"/>
      <c r="H41" s="19"/>
      <c r="I41" s="19"/>
      <c r="J41" s="19"/>
      <c r="K41" s="19"/>
      <c r="L41" s="20"/>
    </row>
    <row r="42" spans="1:23" s="21" customFormat="1" ht="7.2" customHeight="1" x14ac:dyDescent="0.3">
      <c r="A42" s="61" t="s">
        <v>188</v>
      </c>
    </row>
  </sheetData>
  <sheetProtection algorithmName="SHA-512" hashValue="aoB18zM/L0o7pAkGGe5iBRnC7pxjpl5BjNWQWwimbwSk307oJKZf/z1NosumTSdDiAdD4I+qQknR1rDVVHhJlw==" saltValue="a89yn/PyRf81vJYSSNc0Hg==" spinCount="100000" sheet="1" objects="1" scenarios="1" selectLockedCells="1" selectUnlockedCells="1"/>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45E7-BAC1-42F9-81EE-2495D11C7B76}">
  <sheetPr>
    <pageSetUpPr fitToPage="1"/>
  </sheetPr>
  <dimension ref="A1:AZ741"/>
  <sheetViews>
    <sheetView showGridLines="0" zoomScale="85" zoomScaleNormal="85" workbookViewId="0">
      <selection activeCell="G5" sqref="G5"/>
    </sheetView>
  </sheetViews>
  <sheetFormatPr defaultRowHeight="14.4" x14ac:dyDescent="0.3"/>
  <cols>
    <col min="1" max="1" width="3.21875" style="61" customWidth="1"/>
    <col min="2" max="2" width="5" style="21" hidden="1" customWidth="1"/>
    <col min="4" max="4" width="10.6640625" customWidth="1"/>
    <col min="5" max="5" width="16.109375" customWidth="1"/>
    <col min="6" max="6" width="10.88671875" customWidth="1"/>
    <col min="7" max="7" width="11.6640625" customWidth="1"/>
    <col min="8" max="8" width="11.88671875" customWidth="1"/>
    <col min="9" max="10" width="5.88671875" customWidth="1"/>
    <col min="11" max="11" width="75.77734375" customWidth="1"/>
    <col min="12" max="12" width="36.33203125" customWidth="1"/>
    <col min="13" max="13" width="27.5546875" customWidth="1"/>
    <col min="14" max="14" width="81.77734375" style="282" hidden="1" customWidth="1"/>
    <col min="15" max="18" width="8.88671875" style="282" hidden="1" customWidth="1"/>
    <col min="19" max="19" width="13.21875" style="282" hidden="1" customWidth="1"/>
    <col min="20" max="20" width="8.88671875" style="282" hidden="1" customWidth="1"/>
    <col min="21" max="21" width="19.5546875" style="282" hidden="1" customWidth="1"/>
    <col min="22" max="22" width="12.88671875" style="282" hidden="1" customWidth="1"/>
    <col min="23" max="23" width="16.109375" style="282" hidden="1" customWidth="1"/>
    <col min="24" max="24" width="16" style="282" hidden="1" customWidth="1"/>
    <col min="25" max="32" width="8.88671875" style="282" hidden="1" customWidth="1"/>
    <col min="33" max="33" width="16.5546875" style="282" hidden="1" customWidth="1"/>
    <col min="34" max="52" width="8.88671875" style="282" hidden="1" customWidth="1"/>
    <col min="53" max="53" width="8.88671875" customWidth="1"/>
  </cols>
  <sheetData>
    <row r="1" spans="1:52" ht="7.8" customHeight="1" thickBot="1" x14ac:dyDescent="0.35"/>
    <row r="2" spans="1:52" ht="200.4" customHeight="1" thickBot="1" x14ac:dyDescent="0.35">
      <c r="A2" s="61" t="s">
        <v>188</v>
      </c>
      <c r="B2" s="159" t="s">
        <v>290</v>
      </c>
      <c r="C2" s="25" t="s">
        <v>24</v>
      </c>
      <c r="D2" s="26"/>
      <c r="E2" s="26"/>
      <c r="F2" s="26"/>
      <c r="G2" s="26"/>
      <c r="H2" s="26"/>
      <c r="I2" s="26"/>
      <c r="J2" s="26"/>
      <c r="K2" s="26"/>
      <c r="L2" s="26"/>
      <c r="M2" s="158"/>
    </row>
    <row r="3" spans="1:52" ht="125.4" customHeight="1" thickBot="1" x14ac:dyDescent="0.35">
      <c r="A3" s="61" t="s">
        <v>188</v>
      </c>
      <c r="B3" s="159" t="s">
        <v>188</v>
      </c>
      <c r="C3" s="27"/>
      <c r="D3" s="28"/>
      <c r="E3" s="28"/>
      <c r="F3" s="28"/>
      <c r="G3" s="28"/>
      <c r="H3" s="354" t="s">
        <v>323</v>
      </c>
      <c r="I3" s="354"/>
      <c r="J3" s="354"/>
      <c r="K3" s="354"/>
      <c r="L3" s="345" t="s">
        <v>570</v>
      </c>
      <c r="M3" s="346"/>
    </row>
    <row r="4" spans="1:52" ht="14.4" customHeight="1" thickBot="1" x14ac:dyDescent="0.35">
      <c r="A4" s="60" t="s">
        <v>188</v>
      </c>
      <c r="B4" s="159" t="s">
        <v>188</v>
      </c>
      <c r="C4" s="11"/>
      <c r="D4" s="12"/>
      <c r="E4" s="12"/>
      <c r="F4" s="12"/>
      <c r="G4" s="12"/>
      <c r="H4" s="12"/>
      <c r="I4" s="12"/>
      <c r="J4" s="12"/>
      <c r="K4" s="347" t="s">
        <v>357</v>
      </c>
      <c r="L4" s="12"/>
      <c r="M4" s="13"/>
    </row>
    <row r="5" spans="1:52" ht="16.8" thickBot="1" x14ac:dyDescent="0.35">
      <c r="A5" s="60" t="s">
        <v>188</v>
      </c>
      <c r="B5" s="159" t="s">
        <v>188</v>
      </c>
      <c r="C5" s="14"/>
      <c r="D5" s="5" t="s">
        <v>140</v>
      </c>
      <c r="E5" s="5"/>
      <c r="F5" s="6"/>
      <c r="G5" s="29" t="s">
        <v>183</v>
      </c>
      <c r="H5" s="6"/>
      <c r="I5" s="6"/>
      <c r="J5" s="6"/>
      <c r="K5" s="348"/>
      <c r="L5" s="6"/>
      <c r="M5" s="16"/>
    </row>
    <row r="6" spans="1:52" ht="15" thickBot="1" x14ac:dyDescent="0.35">
      <c r="A6" s="60" t="s">
        <v>188</v>
      </c>
      <c r="B6" s="159" t="s">
        <v>188</v>
      </c>
      <c r="C6" s="14"/>
      <c r="D6" s="6"/>
      <c r="E6" s="6"/>
      <c r="F6" s="6"/>
      <c r="G6" s="6"/>
      <c r="H6" s="6"/>
      <c r="I6" s="6"/>
      <c r="J6" s="6"/>
      <c r="K6" s="348"/>
      <c r="L6" s="6"/>
      <c r="M6" s="16"/>
    </row>
    <row r="7" spans="1:52" ht="16.8" thickBot="1" x14ac:dyDescent="0.35">
      <c r="A7" s="60" t="s">
        <v>188</v>
      </c>
      <c r="B7" s="159" t="s">
        <v>188</v>
      </c>
      <c r="C7" s="14"/>
      <c r="D7" s="5" t="s">
        <v>139</v>
      </c>
      <c r="E7" s="5"/>
      <c r="F7" s="6"/>
      <c r="G7" s="8" t="e">
        <f>G5*3.78541</f>
        <v>#VALUE!</v>
      </c>
      <c r="H7" s="4"/>
      <c r="I7" s="6"/>
      <c r="J7" s="6"/>
      <c r="K7" s="348"/>
      <c r="L7" s="6"/>
      <c r="M7" s="16"/>
    </row>
    <row r="8" spans="1:52" ht="7.2" customHeight="1" thickBot="1" x14ac:dyDescent="0.35">
      <c r="A8" s="60" t="s">
        <v>188</v>
      </c>
      <c r="B8" s="159" t="s">
        <v>188</v>
      </c>
      <c r="C8" s="18"/>
      <c r="D8" s="19"/>
      <c r="E8" s="19"/>
      <c r="F8" s="19"/>
      <c r="G8" s="19"/>
      <c r="H8" s="19"/>
      <c r="I8" s="19"/>
      <c r="J8" s="19"/>
      <c r="K8" s="349"/>
      <c r="L8" s="19"/>
      <c r="M8" s="20"/>
    </row>
    <row r="9" spans="1:52" s="21" customFormat="1" ht="7.2" customHeight="1" thickBot="1" x14ac:dyDescent="0.35">
      <c r="A9" s="61" t="s">
        <v>188</v>
      </c>
      <c r="B9" s="159" t="s">
        <v>188</v>
      </c>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row>
    <row r="10" spans="1:52" ht="15" thickBot="1" x14ac:dyDescent="0.35">
      <c r="A10" s="60" t="s">
        <v>188</v>
      </c>
      <c r="B10" s="159" t="s">
        <v>188</v>
      </c>
      <c r="C10" s="11"/>
      <c r="D10" s="12"/>
      <c r="E10" s="12"/>
      <c r="F10" s="12"/>
      <c r="G10" s="12"/>
      <c r="H10" s="12"/>
      <c r="I10" s="12"/>
      <c r="J10" s="12"/>
      <c r="K10" s="12"/>
      <c r="L10" s="12"/>
      <c r="M10" s="13"/>
    </row>
    <row r="11" spans="1:52" ht="28.2" customHeight="1" thickBot="1" x14ac:dyDescent="0.45">
      <c r="A11" s="60" t="s">
        <v>188</v>
      </c>
      <c r="B11" s="159" t="s">
        <v>188</v>
      </c>
      <c r="C11" s="14"/>
      <c r="D11" s="169" t="s">
        <v>38</v>
      </c>
      <c r="E11" s="9"/>
      <c r="F11" s="9"/>
      <c r="G11" s="9"/>
      <c r="H11" s="9"/>
      <c r="I11" s="9"/>
      <c r="J11" s="10"/>
      <c r="K11" s="7"/>
      <c r="L11" s="7"/>
      <c r="M11" s="22"/>
      <c r="N11" s="283"/>
    </row>
    <row r="12" spans="1:52" ht="15" thickBot="1" x14ac:dyDescent="0.35">
      <c r="A12" s="60" t="s">
        <v>188</v>
      </c>
      <c r="B12" s="159" t="s">
        <v>188</v>
      </c>
      <c r="C12" s="14"/>
      <c r="D12" s="6"/>
      <c r="E12" s="6"/>
      <c r="F12" s="6"/>
      <c r="G12" s="6"/>
      <c r="H12" s="6"/>
      <c r="I12" s="6"/>
      <c r="J12" s="6"/>
      <c r="K12" s="6"/>
      <c r="L12" s="6"/>
      <c r="M12" s="16"/>
    </row>
    <row r="13" spans="1:52" ht="8.4" customHeight="1" thickBot="1" x14ac:dyDescent="0.35">
      <c r="A13" s="60" t="s">
        <v>188</v>
      </c>
      <c r="B13" s="159" t="s">
        <v>188</v>
      </c>
      <c r="C13" s="14"/>
      <c r="D13" s="11"/>
      <c r="E13" s="12"/>
      <c r="F13" s="12"/>
      <c r="G13" s="12"/>
      <c r="H13" s="12"/>
      <c r="I13" s="12"/>
      <c r="J13" s="12"/>
      <c r="K13" s="12"/>
      <c r="L13" s="13"/>
      <c r="M13" s="16"/>
    </row>
    <row r="14" spans="1:52" ht="18.600000000000001" thickBot="1" x14ac:dyDescent="0.4">
      <c r="A14" s="60" t="s">
        <v>188</v>
      </c>
      <c r="B14" s="159" t="s">
        <v>188</v>
      </c>
      <c r="C14" s="14"/>
      <c r="D14" s="14"/>
      <c r="E14" s="23" t="s">
        <v>25</v>
      </c>
      <c r="F14" s="6"/>
      <c r="G14" s="31" t="s">
        <v>183</v>
      </c>
      <c r="H14" s="6" t="s">
        <v>26</v>
      </c>
      <c r="I14" s="6"/>
      <c r="J14" s="6"/>
      <c r="K14" s="15" t="s">
        <v>7</v>
      </c>
      <c r="L14" s="16"/>
      <c r="M14" s="16"/>
    </row>
    <row r="15" spans="1:52" ht="120" customHeight="1" thickBot="1" x14ac:dyDescent="0.35">
      <c r="A15" s="60" t="s">
        <v>188</v>
      </c>
      <c r="B15" s="159" t="s">
        <v>188</v>
      </c>
      <c r="C15" s="14"/>
      <c r="D15" s="14"/>
      <c r="E15" s="6"/>
      <c r="F15" s="6"/>
      <c r="G15" s="6"/>
      <c r="H15" s="6"/>
      <c r="I15" s="6"/>
      <c r="J15" s="6"/>
      <c r="K15" s="2" t="str">
        <f>IF(AND(G14&gt;=O16,G14&lt;=P16),N16,IF(AND(G14&gt;=O17,G14&lt;=P17),N17,IF(AND(G14&gt;=O18,G14&lt;=P18),N18,IF(AND(G14&gt;=O19,G14&lt;=P19),N19,IF(AND(G14&gt;=O20,G14&lt;=P20),N20,IF(AND(G14&gt;=O21,G14&lt;=P21),N21,N22))))))</f>
        <v>Verify Data Entry</v>
      </c>
      <c r="L15" s="16"/>
      <c r="M15" s="16"/>
      <c r="O15" s="282" t="s">
        <v>0</v>
      </c>
      <c r="P15" s="282" t="s">
        <v>1</v>
      </c>
    </row>
    <row r="16" spans="1:52" ht="72" hidden="1" x14ac:dyDescent="0.3">
      <c r="A16" s="60"/>
      <c r="B16" s="159"/>
      <c r="C16" s="14"/>
      <c r="D16" s="14"/>
      <c r="E16" s="6"/>
      <c r="F16" s="6"/>
      <c r="G16" s="6"/>
      <c r="H16" s="6"/>
      <c r="I16" s="6"/>
      <c r="J16" s="6"/>
      <c r="K16" s="1"/>
      <c r="L16" s="16"/>
      <c r="M16" s="16"/>
      <c r="N16" s="284" t="s">
        <v>291</v>
      </c>
      <c r="O16" s="282">
        <v>20</v>
      </c>
      <c r="P16" s="282">
        <v>25</v>
      </c>
    </row>
    <row r="17" spans="1:24" ht="72" hidden="1" x14ac:dyDescent="0.3">
      <c r="A17" s="60"/>
      <c r="B17" s="159"/>
      <c r="C17" s="14"/>
      <c r="D17" s="14"/>
      <c r="E17" s="6"/>
      <c r="F17" s="6"/>
      <c r="G17" s="6"/>
      <c r="H17" s="6"/>
      <c r="I17" s="6"/>
      <c r="J17" s="6"/>
      <c r="K17" s="1"/>
      <c r="L17" s="16"/>
      <c r="M17" s="16"/>
      <c r="N17" s="284" t="s">
        <v>292</v>
      </c>
      <c r="O17" s="282">
        <v>25</v>
      </c>
      <c r="P17" s="282">
        <v>28</v>
      </c>
    </row>
    <row r="18" spans="1:24" ht="100.8" hidden="1" x14ac:dyDescent="0.3">
      <c r="A18" s="60"/>
      <c r="B18" s="159"/>
      <c r="C18" s="14"/>
      <c r="D18" s="14"/>
      <c r="E18" s="6"/>
      <c r="F18" s="6"/>
      <c r="G18" s="6"/>
      <c r="H18" s="6"/>
      <c r="I18" s="6"/>
      <c r="J18" s="6"/>
      <c r="K18" s="1"/>
      <c r="L18" s="16"/>
      <c r="M18" s="16"/>
      <c r="N18" s="284" t="s">
        <v>293</v>
      </c>
      <c r="O18" s="282">
        <v>28</v>
      </c>
      <c r="P18" s="282">
        <v>33</v>
      </c>
    </row>
    <row r="19" spans="1:24" hidden="1" x14ac:dyDescent="0.3">
      <c r="A19" s="60"/>
      <c r="B19" s="159"/>
      <c r="C19" s="14"/>
      <c r="D19" s="14"/>
      <c r="E19" s="6"/>
      <c r="F19" s="6"/>
      <c r="G19" s="6"/>
      <c r="H19" s="6"/>
      <c r="I19" s="6"/>
      <c r="J19" s="6"/>
      <c r="K19" s="1"/>
      <c r="L19" s="16"/>
      <c r="M19" s="16"/>
      <c r="N19" s="284" t="s">
        <v>360</v>
      </c>
      <c r="O19" s="282">
        <v>33</v>
      </c>
      <c r="P19" s="282">
        <v>35</v>
      </c>
    </row>
    <row r="20" spans="1:24" ht="100.8" hidden="1" x14ac:dyDescent="0.3">
      <c r="A20" s="60"/>
      <c r="B20" s="159"/>
      <c r="C20" s="14"/>
      <c r="D20" s="14"/>
      <c r="E20" s="6"/>
      <c r="F20" s="6"/>
      <c r="G20" s="6"/>
      <c r="H20" s="6"/>
      <c r="I20" s="6"/>
      <c r="J20" s="6"/>
      <c r="K20" s="1"/>
      <c r="L20" s="16"/>
      <c r="M20" s="16"/>
      <c r="N20" s="284" t="s">
        <v>294</v>
      </c>
      <c r="O20" s="282">
        <v>35</v>
      </c>
      <c r="P20" s="282">
        <v>38</v>
      </c>
    </row>
    <row r="21" spans="1:24" ht="100.8" hidden="1" x14ac:dyDescent="0.3">
      <c r="A21" s="60"/>
      <c r="B21" s="159"/>
      <c r="C21" s="14"/>
      <c r="D21" s="14"/>
      <c r="E21" s="6"/>
      <c r="F21" s="6"/>
      <c r="G21" s="6"/>
      <c r="H21" s="6"/>
      <c r="I21" s="6"/>
      <c r="J21" s="6"/>
      <c r="K21" s="1"/>
      <c r="L21" s="16"/>
      <c r="M21" s="16"/>
      <c r="N21" s="284" t="s">
        <v>295</v>
      </c>
      <c r="O21" s="282">
        <v>38</v>
      </c>
      <c r="P21" s="282">
        <v>45</v>
      </c>
    </row>
    <row r="22" spans="1:24" hidden="1" x14ac:dyDescent="0.3">
      <c r="A22" s="60"/>
      <c r="B22" s="159"/>
      <c r="C22" s="14"/>
      <c r="D22" s="14"/>
      <c r="E22" s="6"/>
      <c r="F22" s="6"/>
      <c r="G22" s="6"/>
      <c r="H22" s="6"/>
      <c r="I22" s="6"/>
      <c r="J22" s="6"/>
      <c r="L22" s="16"/>
      <c r="M22" s="16"/>
      <c r="N22" s="282" t="s">
        <v>5</v>
      </c>
    </row>
    <row r="23" spans="1:24" x14ac:dyDescent="0.3">
      <c r="A23" s="60" t="s">
        <v>188</v>
      </c>
      <c r="B23" s="159" t="s">
        <v>188</v>
      </c>
      <c r="C23" s="14"/>
      <c r="D23" s="14"/>
      <c r="E23" s="6"/>
      <c r="F23" s="6"/>
      <c r="G23" s="6"/>
      <c r="H23" s="6"/>
      <c r="I23" s="6"/>
      <c r="J23" s="6"/>
      <c r="K23" s="6"/>
      <c r="L23" s="16"/>
      <c r="M23" s="16"/>
    </row>
    <row r="24" spans="1:24" x14ac:dyDescent="0.3">
      <c r="A24" s="60" t="s">
        <v>188</v>
      </c>
      <c r="B24" s="159" t="s">
        <v>188</v>
      </c>
      <c r="C24" s="14"/>
      <c r="D24" s="14"/>
      <c r="E24" s="15" t="str">
        <f>IF(AND(G14&gt;=0,G14&lt;=34),N25,IF(AND(G14&gt;=34,G14&lt;=45),N26,N27))</f>
        <v>Verify Data Entry</v>
      </c>
      <c r="F24" s="6"/>
      <c r="G24" s="6"/>
      <c r="H24" s="6"/>
      <c r="I24" s="6"/>
      <c r="J24" s="6"/>
      <c r="K24" s="6"/>
      <c r="L24" s="16"/>
      <c r="M24" s="16"/>
    </row>
    <row r="25" spans="1:24" ht="28.8" hidden="1" x14ac:dyDescent="0.3">
      <c r="A25" s="60"/>
      <c r="B25" s="159"/>
      <c r="C25" s="14"/>
      <c r="D25" s="14"/>
      <c r="E25" s="17"/>
      <c r="F25" s="6"/>
      <c r="G25" s="4"/>
      <c r="H25" s="6"/>
      <c r="I25" s="6"/>
      <c r="J25" s="6"/>
      <c r="K25" s="6"/>
      <c r="L25" s="16"/>
      <c r="M25" s="16"/>
      <c r="N25" s="284" t="s">
        <v>28</v>
      </c>
    </row>
    <row r="26" spans="1:24" ht="28.8" hidden="1" x14ac:dyDescent="0.3">
      <c r="A26" s="60"/>
      <c r="B26" s="159"/>
      <c r="C26" s="14"/>
      <c r="D26" s="14"/>
      <c r="E26" s="6"/>
      <c r="F26" s="6"/>
      <c r="G26" s="6"/>
      <c r="H26" s="6"/>
      <c r="I26" s="6"/>
      <c r="J26" s="6"/>
      <c r="K26" s="6"/>
      <c r="L26" s="16"/>
      <c r="M26" s="16"/>
      <c r="N26" s="284" t="s">
        <v>29</v>
      </c>
    </row>
    <row r="27" spans="1:24" hidden="1" x14ac:dyDescent="0.3">
      <c r="A27" s="60"/>
      <c r="B27" s="159"/>
      <c r="C27" s="14"/>
      <c r="D27" s="14"/>
      <c r="E27" s="6"/>
      <c r="F27" s="6"/>
      <c r="G27" s="6"/>
      <c r="H27" s="6"/>
      <c r="I27" s="6"/>
      <c r="J27" s="6"/>
      <c r="K27" s="6"/>
      <c r="L27" s="16"/>
      <c r="M27" s="16"/>
      <c r="N27" s="284" t="s">
        <v>5</v>
      </c>
    </row>
    <row r="28" spans="1:24" hidden="1" x14ac:dyDescent="0.3">
      <c r="A28" s="60"/>
      <c r="B28" s="159"/>
      <c r="C28" s="14"/>
      <c r="D28" s="14"/>
      <c r="E28" s="6"/>
      <c r="F28" s="6"/>
      <c r="G28" s="6"/>
      <c r="H28" s="6"/>
      <c r="I28" s="6"/>
      <c r="J28" s="6"/>
      <c r="K28" s="6"/>
      <c r="L28" s="16"/>
      <c r="M28" s="16"/>
      <c r="N28" s="284"/>
    </row>
    <row r="29" spans="1:24" hidden="1" x14ac:dyDescent="0.3">
      <c r="A29" s="62"/>
      <c r="B29" s="159"/>
      <c r="C29" s="14"/>
      <c r="D29" s="14"/>
      <c r="E29" s="6"/>
      <c r="F29" s="6"/>
      <c r="G29" s="6"/>
      <c r="H29" s="6"/>
      <c r="I29" s="6"/>
      <c r="J29" s="6"/>
      <c r="K29" s="6"/>
      <c r="L29" s="16"/>
      <c r="M29" s="16"/>
    </row>
    <row r="30" spans="1:24" ht="15" thickBot="1" x14ac:dyDescent="0.35">
      <c r="A30" s="61" t="s">
        <v>188</v>
      </c>
      <c r="B30" s="159" t="s">
        <v>188</v>
      </c>
      <c r="C30" s="14"/>
      <c r="D30" s="18"/>
      <c r="E30" s="19"/>
      <c r="F30" s="19"/>
      <c r="G30" s="19"/>
      <c r="H30" s="19"/>
      <c r="I30" s="19"/>
      <c r="J30" s="19"/>
      <c r="K30" s="19"/>
      <c r="L30" s="20"/>
      <c r="M30" s="16"/>
      <c r="X30" s="285"/>
    </row>
    <row r="31" spans="1:24" ht="15" thickBot="1" x14ac:dyDescent="0.35">
      <c r="A31" s="60" t="s">
        <v>188</v>
      </c>
      <c r="B31" s="159" t="s">
        <v>188</v>
      </c>
      <c r="C31" s="14"/>
      <c r="D31" s="6"/>
      <c r="E31" s="6"/>
      <c r="F31" s="6"/>
      <c r="G31" s="6"/>
      <c r="H31" s="6"/>
      <c r="I31" s="6"/>
      <c r="J31" s="6"/>
      <c r="K31" s="6"/>
      <c r="L31" s="6"/>
      <c r="M31" s="16"/>
    </row>
    <row r="32" spans="1:24" ht="7.95" customHeight="1" thickBot="1" x14ac:dyDescent="0.35">
      <c r="A32" s="60" t="s">
        <v>188</v>
      </c>
      <c r="B32" s="159" t="s">
        <v>188</v>
      </c>
      <c r="C32" s="14"/>
      <c r="D32" s="11"/>
      <c r="E32" s="12"/>
      <c r="F32" s="12"/>
      <c r="G32" s="12"/>
      <c r="H32" s="12"/>
      <c r="I32" s="12"/>
      <c r="J32" s="12"/>
      <c r="K32" s="12"/>
      <c r="L32" s="13"/>
      <c r="M32" s="16"/>
    </row>
    <row r="33" spans="1:52" ht="18.600000000000001" thickBot="1" x14ac:dyDescent="0.4">
      <c r="A33" s="60" t="s">
        <v>188</v>
      </c>
      <c r="B33" s="159" t="s">
        <v>188</v>
      </c>
      <c r="C33" s="14"/>
      <c r="D33" s="14"/>
      <c r="E33" s="23" t="s">
        <v>30</v>
      </c>
      <c r="F33" s="6"/>
      <c r="G33" s="31" t="s">
        <v>183</v>
      </c>
      <c r="H33" s="6" t="s">
        <v>31</v>
      </c>
      <c r="I33" s="6"/>
      <c r="J33" s="6"/>
      <c r="K33" s="15" t="s">
        <v>7</v>
      </c>
      <c r="L33" s="16"/>
      <c r="M33" s="16"/>
    </row>
    <row r="34" spans="1:52" ht="120" customHeight="1" thickBot="1" x14ac:dyDescent="0.35">
      <c r="A34" s="60" t="s">
        <v>188</v>
      </c>
      <c r="B34" s="159" t="s">
        <v>188</v>
      </c>
      <c r="C34" s="14"/>
      <c r="D34" s="14"/>
      <c r="E34" s="6"/>
      <c r="F34" s="6"/>
      <c r="G34" s="6"/>
      <c r="H34" s="6"/>
      <c r="I34" s="6"/>
      <c r="J34" s="6"/>
      <c r="K34" s="2" t="str">
        <f>IF(AND(G33&gt;=O35,G33&lt;=P35),N35,IF(AND(G33&gt;=O36,G33&lt;=P36),N36,IF(AND(G33&gt;=O37,G33&lt;=P37),N37,IF(AND(G33&gt;=O38,G33&lt;=P38),N38,IF(AND(G33&gt;=O39,G33&lt;=P39),N39,IF(AND(G33&gt;=O40,G33&lt;=P40),N40,N41))))))</f>
        <v>Verify Data Entry</v>
      </c>
      <c r="L34" s="16"/>
      <c r="M34" s="16"/>
      <c r="O34" s="282" t="s">
        <v>0</v>
      </c>
      <c r="P34" s="282" t="s">
        <v>1</v>
      </c>
    </row>
    <row r="35" spans="1:52" ht="115.2" hidden="1" x14ac:dyDescent="0.3">
      <c r="A35" s="60"/>
      <c r="B35" s="159"/>
      <c r="C35" s="14"/>
      <c r="D35" s="14"/>
      <c r="E35" s="6"/>
      <c r="F35" s="6"/>
      <c r="G35" s="6"/>
      <c r="H35" s="6"/>
      <c r="I35" s="6"/>
      <c r="J35" s="6"/>
      <c r="K35" s="1"/>
      <c r="L35" s="16"/>
      <c r="M35" s="16"/>
      <c r="N35" s="284" t="s">
        <v>32</v>
      </c>
      <c r="O35" s="282">
        <v>4</v>
      </c>
      <c r="P35" s="282">
        <v>6.5</v>
      </c>
    </row>
    <row r="36" spans="1:52" ht="86.4" hidden="1" x14ac:dyDescent="0.3">
      <c r="A36" s="60"/>
      <c r="B36" s="159"/>
      <c r="C36" s="14"/>
      <c r="D36" s="14"/>
      <c r="E36" s="6"/>
      <c r="F36" s="6"/>
      <c r="G36" s="6"/>
      <c r="H36" s="6"/>
      <c r="I36" s="6"/>
      <c r="J36" s="6"/>
      <c r="K36" s="1"/>
      <c r="L36" s="16"/>
      <c r="M36" s="16"/>
      <c r="N36" s="284" t="s">
        <v>33</v>
      </c>
      <c r="O36" s="282">
        <v>6.5</v>
      </c>
      <c r="P36" s="282">
        <v>7.2</v>
      </c>
    </row>
    <row r="37" spans="1:52" ht="86.4" hidden="1" x14ac:dyDescent="0.3">
      <c r="A37" s="60"/>
      <c r="B37" s="159"/>
      <c r="C37" s="14"/>
      <c r="D37" s="14"/>
      <c r="E37" s="6"/>
      <c r="F37" s="6"/>
      <c r="G37" s="6"/>
      <c r="H37" s="6"/>
      <c r="I37" s="6"/>
      <c r="J37" s="6"/>
      <c r="K37" s="1"/>
      <c r="L37" s="16"/>
      <c r="M37" s="16"/>
      <c r="N37" s="284" t="s">
        <v>34</v>
      </c>
      <c r="O37" s="282">
        <v>7.2</v>
      </c>
      <c r="P37" s="282">
        <v>7.8</v>
      </c>
    </row>
    <row r="38" spans="1:52" hidden="1" x14ac:dyDescent="0.3">
      <c r="A38" s="60"/>
      <c r="B38" s="159"/>
      <c r="C38" s="14"/>
      <c r="D38" s="14"/>
      <c r="E38" s="6"/>
      <c r="F38" s="6"/>
      <c r="G38" s="6"/>
      <c r="H38" s="6"/>
      <c r="I38" s="6"/>
      <c r="J38" s="6"/>
      <c r="K38" s="1"/>
      <c r="L38" s="16"/>
      <c r="M38" s="16"/>
      <c r="N38" s="284" t="s">
        <v>35</v>
      </c>
      <c r="O38" s="282">
        <v>7.8</v>
      </c>
      <c r="P38" s="282">
        <v>8.5</v>
      </c>
    </row>
    <row r="39" spans="1:52" ht="100.8" hidden="1" x14ac:dyDescent="0.3">
      <c r="A39" s="60"/>
      <c r="B39" s="159"/>
      <c r="C39" s="14"/>
      <c r="D39" s="14"/>
      <c r="E39" s="6"/>
      <c r="F39" s="6"/>
      <c r="G39" s="6"/>
      <c r="H39" s="6"/>
      <c r="I39" s="6"/>
      <c r="J39" s="6"/>
      <c r="K39" s="1"/>
      <c r="L39" s="16"/>
      <c r="M39" s="16"/>
      <c r="N39" s="284" t="s">
        <v>36</v>
      </c>
      <c r="O39" s="282">
        <v>8.5</v>
      </c>
      <c r="P39" s="282">
        <v>11</v>
      </c>
    </row>
    <row r="40" spans="1:52" ht="100.8" hidden="1" x14ac:dyDescent="0.3">
      <c r="A40" s="60"/>
      <c r="B40" s="159"/>
      <c r="C40" s="14"/>
      <c r="D40" s="14"/>
      <c r="E40" s="6"/>
      <c r="F40" s="6"/>
      <c r="G40" s="6"/>
      <c r="H40" s="6"/>
      <c r="I40" s="6"/>
      <c r="J40" s="6"/>
      <c r="K40" s="1"/>
      <c r="L40" s="16"/>
      <c r="M40" s="16"/>
      <c r="N40" s="284" t="s">
        <v>37</v>
      </c>
      <c r="O40" s="282">
        <v>11</v>
      </c>
      <c r="P40" s="282">
        <v>14</v>
      </c>
    </row>
    <row r="41" spans="1:52" hidden="1" x14ac:dyDescent="0.3">
      <c r="A41" s="60"/>
      <c r="B41" s="159"/>
      <c r="C41" s="14"/>
      <c r="D41" s="14"/>
      <c r="E41" s="6"/>
      <c r="F41" s="6"/>
      <c r="G41" s="6"/>
      <c r="H41" s="6"/>
      <c r="I41" s="6"/>
      <c r="J41" s="6"/>
      <c r="L41" s="16"/>
      <c r="M41" s="16"/>
      <c r="N41" s="282" t="s">
        <v>5</v>
      </c>
    </row>
    <row r="42" spans="1:52" hidden="1" x14ac:dyDescent="0.3">
      <c r="A42" s="60"/>
      <c r="B42" s="159"/>
      <c r="C42" s="14"/>
      <c r="D42" s="14"/>
      <c r="E42" s="6"/>
      <c r="F42" s="6"/>
      <c r="G42" s="6"/>
      <c r="H42" s="6"/>
      <c r="I42" s="6"/>
      <c r="J42" s="6"/>
      <c r="K42" s="6"/>
      <c r="L42" s="16"/>
      <c r="M42" s="16"/>
    </row>
    <row r="43" spans="1:52" hidden="1" x14ac:dyDescent="0.3">
      <c r="A43" s="60"/>
      <c r="B43" s="159"/>
      <c r="C43" s="14"/>
      <c r="D43" s="14"/>
      <c r="E43" s="6"/>
      <c r="F43" s="6"/>
      <c r="G43" s="6"/>
      <c r="H43" s="6"/>
      <c r="I43" s="6"/>
      <c r="J43" s="6"/>
      <c r="K43" s="6"/>
      <c r="L43" s="16"/>
      <c r="M43" s="16"/>
      <c r="N43" s="284"/>
    </row>
    <row r="44" spans="1:52" hidden="1" x14ac:dyDescent="0.3">
      <c r="A44" s="60"/>
      <c r="B44" s="159"/>
      <c r="C44" s="14"/>
      <c r="D44" s="14"/>
      <c r="E44" s="6"/>
      <c r="F44" s="6"/>
      <c r="G44" s="6"/>
      <c r="H44" s="6"/>
      <c r="I44" s="6"/>
      <c r="J44" s="6"/>
      <c r="K44" s="6"/>
      <c r="L44" s="16"/>
      <c r="M44" s="16"/>
      <c r="N44" s="284"/>
    </row>
    <row r="45" spans="1:52" hidden="1" x14ac:dyDescent="0.3">
      <c r="A45" s="62"/>
      <c r="B45" s="159"/>
      <c r="C45" s="14"/>
      <c r="D45" s="14"/>
      <c r="E45" s="6"/>
      <c r="F45" s="6"/>
      <c r="G45" s="6"/>
      <c r="H45" s="6"/>
      <c r="I45" s="6"/>
      <c r="J45" s="6"/>
      <c r="K45" s="6"/>
      <c r="L45" s="16"/>
      <c r="M45" s="16"/>
    </row>
    <row r="46" spans="1:52" ht="15" thickBot="1" x14ac:dyDescent="0.35">
      <c r="A46" s="61" t="s">
        <v>188</v>
      </c>
      <c r="B46" s="159" t="s">
        <v>188</v>
      </c>
      <c r="C46" s="14"/>
      <c r="D46" s="18"/>
      <c r="E46" s="19"/>
      <c r="F46" s="19"/>
      <c r="G46" s="19"/>
      <c r="H46" s="19"/>
      <c r="I46" s="19"/>
      <c r="J46" s="19"/>
      <c r="K46" s="19"/>
      <c r="L46" s="20"/>
      <c r="M46" s="16"/>
      <c r="X46" s="285"/>
    </row>
    <row r="47" spans="1:52" ht="15" thickBot="1" x14ac:dyDescent="0.35">
      <c r="A47" s="61" t="s">
        <v>188</v>
      </c>
      <c r="B47" s="159" t="s">
        <v>188</v>
      </c>
      <c r="C47" s="18"/>
      <c r="D47" s="19"/>
      <c r="E47" s="19"/>
      <c r="F47" s="19"/>
      <c r="G47" s="19"/>
      <c r="H47" s="19"/>
      <c r="I47" s="19"/>
      <c r="J47" s="19"/>
      <c r="K47" s="19"/>
      <c r="L47" s="19"/>
      <c r="M47" s="20"/>
    </row>
    <row r="48" spans="1:52" s="21" customFormat="1" ht="7.2" customHeight="1" thickBot="1" x14ac:dyDescent="0.35">
      <c r="A48" s="61" t="s">
        <v>188</v>
      </c>
      <c r="B48" s="159" t="s">
        <v>188</v>
      </c>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row>
    <row r="49" spans="1:16" ht="15" thickBot="1" x14ac:dyDescent="0.35">
      <c r="A49" s="60" t="s">
        <v>188</v>
      </c>
      <c r="B49" s="159" t="s">
        <v>188</v>
      </c>
      <c r="C49" s="11"/>
      <c r="D49" s="12"/>
      <c r="E49" s="12"/>
      <c r="F49" s="12"/>
      <c r="G49" s="12"/>
      <c r="H49" s="12"/>
      <c r="I49" s="12"/>
      <c r="J49" s="12"/>
      <c r="K49" s="12"/>
      <c r="L49" s="12"/>
      <c r="M49" s="13"/>
    </row>
    <row r="50" spans="1:16" ht="28.2" customHeight="1" thickBot="1" x14ac:dyDescent="0.45">
      <c r="A50" s="60" t="s">
        <v>188</v>
      </c>
      <c r="B50" s="159" t="s">
        <v>188</v>
      </c>
      <c r="C50" s="14"/>
      <c r="D50" s="169" t="s">
        <v>23</v>
      </c>
      <c r="E50" s="9"/>
      <c r="F50" s="9"/>
      <c r="G50" s="9"/>
      <c r="H50" s="9"/>
      <c r="I50" s="9"/>
      <c r="J50" s="10"/>
      <c r="K50" s="7"/>
      <c r="L50" s="7"/>
      <c r="M50" s="22"/>
      <c r="N50" s="283"/>
    </row>
    <row r="51" spans="1:16" ht="15" thickBot="1" x14ac:dyDescent="0.35">
      <c r="A51" s="60" t="s">
        <v>188</v>
      </c>
      <c r="B51" s="159" t="s">
        <v>188</v>
      </c>
      <c r="C51" s="14"/>
      <c r="D51" s="6"/>
      <c r="E51" s="6"/>
      <c r="F51" s="6"/>
      <c r="G51" s="6"/>
      <c r="H51" s="6"/>
      <c r="I51" s="6"/>
      <c r="J51" s="6"/>
      <c r="K51" s="6"/>
      <c r="L51" s="6"/>
      <c r="M51" s="16"/>
    </row>
    <row r="52" spans="1:16" ht="8.4" customHeight="1" thickBot="1" x14ac:dyDescent="0.35">
      <c r="A52" s="60" t="s">
        <v>188</v>
      </c>
      <c r="B52" s="159" t="s">
        <v>188</v>
      </c>
      <c r="C52" s="14"/>
      <c r="D52" s="11"/>
      <c r="E52" s="12"/>
      <c r="F52" s="12"/>
      <c r="G52" s="12"/>
      <c r="H52" s="12"/>
      <c r="I52" s="12"/>
      <c r="J52" s="12"/>
      <c r="K52" s="12"/>
      <c r="L52" s="13"/>
      <c r="M52" s="16"/>
    </row>
    <row r="53" spans="1:16" ht="18.600000000000001" thickBot="1" x14ac:dyDescent="0.4">
      <c r="A53" s="60" t="s">
        <v>188</v>
      </c>
      <c r="B53" s="159" t="s">
        <v>188</v>
      </c>
      <c r="C53" s="14"/>
      <c r="D53" s="14"/>
      <c r="E53" s="23" t="s">
        <v>8</v>
      </c>
      <c r="F53" s="6"/>
      <c r="G53" s="31" t="s">
        <v>183</v>
      </c>
      <c r="H53" s="6" t="s">
        <v>4</v>
      </c>
      <c r="I53" s="6"/>
      <c r="J53" s="6"/>
      <c r="K53" s="15" t="s">
        <v>7</v>
      </c>
      <c r="L53" s="16"/>
      <c r="M53" s="16"/>
    </row>
    <row r="54" spans="1:16" ht="121.95" customHeight="1" thickBot="1" x14ac:dyDescent="0.35">
      <c r="A54" s="60" t="s">
        <v>188</v>
      </c>
      <c r="B54" s="159" t="s">
        <v>188</v>
      </c>
      <c r="C54" s="14"/>
      <c r="D54" s="14"/>
      <c r="E54" s="6"/>
      <c r="F54" s="6"/>
      <c r="G54" s="6"/>
      <c r="H54" s="6"/>
      <c r="I54" s="6"/>
      <c r="J54" s="6"/>
      <c r="K54" s="2" t="str">
        <f>IF(AND(G53&gt;=O55,G53&lt;=P55),N55,IF(AND(G53&gt;=O56,G53&lt;=P56),N56,IF(AND(G53&gt;=O57,G53&lt;=P57),N57,IF(AND(G53&gt;=O58,G53&lt;=P58),N58,IF(AND(G53&gt;=O59,G53&lt;=P59),N59,IF(AND(G53&gt;=O60,G53&lt;=P60),N60,N61))))))</f>
        <v>Verify Data Entry</v>
      </c>
      <c r="L54" s="16"/>
      <c r="M54" s="16"/>
      <c r="O54" s="282" t="s">
        <v>0</v>
      </c>
      <c r="P54" s="282" t="s">
        <v>1</v>
      </c>
    </row>
    <row r="55" spans="1:16" ht="72" hidden="1" x14ac:dyDescent="0.3">
      <c r="A55" s="60"/>
      <c r="B55" s="159"/>
      <c r="C55" s="14"/>
      <c r="D55" s="14"/>
      <c r="E55" s="6"/>
      <c r="F55" s="6"/>
      <c r="G55" s="6"/>
      <c r="H55" s="6"/>
      <c r="I55" s="6"/>
      <c r="J55" s="6"/>
      <c r="K55" s="1"/>
      <c r="L55" s="16"/>
      <c r="M55" s="16"/>
      <c r="N55" s="284" t="s">
        <v>574</v>
      </c>
      <c r="O55" s="282">
        <v>800</v>
      </c>
      <c r="P55" s="282">
        <v>999.99</v>
      </c>
    </row>
    <row r="56" spans="1:16" ht="72" hidden="1" x14ac:dyDescent="0.3">
      <c r="A56" s="60"/>
      <c r="B56" s="159"/>
      <c r="C56" s="14"/>
      <c r="D56" s="14"/>
      <c r="E56" s="6"/>
      <c r="F56" s="6"/>
      <c r="G56" s="6"/>
      <c r="H56" s="6"/>
      <c r="I56" s="6"/>
      <c r="J56" s="6"/>
      <c r="K56" s="1"/>
      <c r="L56" s="16"/>
      <c r="M56" s="16"/>
      <c r="N56" s="284" t="s">
        <v>575</v>
      </c>
      <c r="O56" s="282">
        <v>1000</v>
      </c>
      <c r="P56" s="282">
        <v>1249.99</v>
      </c>
    </row>
    <row r="57" spans="1:16" ht="86.4" hidden="1" x14ac:dyDescent="0.3">
      <c r="A57" s="60"/>
      <c r="B57" s="159"/>
      <c r="C57" s="14"/>
      <c r="D57" s="14"/>
      <c r="E57" s="6"/>
      <c r="F57" s="6"/>
      <c r="G57" s="6"/>
      <c r="H57" s="6"/>
      <c r="I57" s="6"/>
      <c r="J57" s="6"/>
      <c r="K57" s="1"/>
      <c r="L57" s="16"/>
      <c r="M57" s="16"/>
      <c r="N57" s="284" t="s">
        <v>576</v>
      </c>
      <c r="O57" s="282">
        <v>1250</v>
      </c>
      <c r="P57" s="282">
        <v>1299.99</v>
      </c>
    </row>
    <row r="58" spans="1:16" ht="100.8" hidden="1" x14ac:dyDescent="0.3">
      <c r="A58" s="60"/>
      <c r="B58" s="159"/>
      <c r="C58" s="14"/>
      <c r="D58" s="14"/>
      <c r="E58" s="6"/>
      <c r="F58" s="6"/>
      <c r="G58" s="6"/>
      <c r="H58" s="6"/>
      <c r="I58" s="6"/>
      <c r="J58" s="6"/>
      <c r="K58" s="1"/>
      <c r="L58" s="16"/>
      <c r="M58" s="16"/>
      <c r="N58" s="284" t="s">
        <v>577</v>
      </c>
      <c r="O58" s="282">
        <v>1300</v>
      </c>
      <c r="P58" s="282">
        <v>1399.99</v>
      </c>
    </row>
    <row r="59" spans="1:16" ht="72" hidden="1" x14ac:dyDescent="0.3">
      <c r="A59" s="60"/>
      <c r="B59" s="159"/>
      <c r="C59" s="14"/>
      <c r="D59" s="14"/>
      <c r="E59" s="6"/>
      <c r="F59" s="6"/>
      <c r="G59" s="6"/>
      <c r="H59" s="6"/>
      <c r="I59" s="6"/>
      <c r="J59" s="6"/>
      <c r="K59" s="1"/>
      <c r="L59" s="16"/>
      <c r="M59" s="16"/>
      <c r="N59" s="284" t="s">
        <v>9</v>
      </c>
      <c r="O59" s="282">
        <v>1400</v>
      </c>
      <c r="P59" s="282">
        <v>1599.99</v>
      </c>
    </row>
    <row r="60" spans="1:16" ht="100.8" hidden="1" x14ac:dyDescent="0.3">
      <c r="A60" s="60"/>
      <c r="B60" s="159"/>
      <c r="C60" s="14"/>
      <c r="D60" s="14"/>
      <c r="E60" s="6"/>
      <c r="F60" s="6"/>
      <c r="G60" s="6"/>
      <c r="H60" s="6"/>
      <c r="I60" s="6"/>
      <c r="J60" s="6"/>
      <c r="K60" s="1"/>
      <c r="L60" s="16"/>
      <c r="M60" s="16"/>
      <c r="N60" s="284" t="s">
        <v>106</v>
      </c>
      <c r="O60" s="282">
        <v>1600</v>
      </c>
      <c r="P60" s="282">
        <v>3000</v>
      </c>
    </row>
    <row r="61" spans="1:16" hidden="1" x14ac:dyDescent="0.3">
      <c r="A61" s="60"/>
      <c r="B61" s="159"/>
      <c r="C61" s="14"/>
      <c r="D61" s="14"/>
      <c r="E61" s="6"/>
      <c r="F61" s="6"/>
      <c r="G61" s="6"/>
      <c r="H61" s="6"/>
      <c r="I61" s="6"/>
      <c r="J61" s="6"/>
      <c r="L61" s="16"/>
      <c r="M61" s="16"/>
      <c r="N61" s="282" t="s">
        <v>5</v>
      </c>
    </row>
    <row r="62" spans="1:16" x14ac:dyDescent="0.3">
      <c r="A62" s="60" t="s">
        <v>188</v>
      </c>
      <c r="B62" s="159" t="s">
        <v>188</v>
      </c>
      <c r="C62" s="14"/>
      <c r="D62" s="14"/>
      <c r="E62" s="6"/>
      <c r="F62" s="6"/>
      <c r="G62" s="6"/>
      <c r="H62" s="6"/>
      <c r="I62" s="6"/>
      <c r="J62" s="6"/>
      <c r="K62" s="6"/>
      <c r="L62" s="16"/>
      <c r="M62" s="16"/>
    </row>
    <row r="63" spans="1:16" x14ac:dyDescent="0.3">
      <c r="A63" s="60" t="s">
        <v>188</v>
      </c>
      <c r="B63" s="159" t="s">
        <v>188</v>
      </c>
      <c r="C63" s="14"/>
      <c r="D63" s="14"/>
      <c r="E63" s="15" t="str">
        <f>IF(AND(G53&gt;=800,G53&lt;=1350),N64,IF(AND(G53&gt;=1350,G53&lt;=2000),N65,N68))</f>
        <v>Verify Data Entry</v>
      </c>
      <c r="F63" s="6"/>
      <c r="G63" s="6"/>
      <c r="H63" s="6"/>
      <c r="I63" s="6"/>
      <c r="J63" s="6"/>
      <c r="K63" s="6"/>
      <c r="L63" s="16"/>
      <c r="M63" s="16"/>
    </row>
    <row r="64" spans="1:16" ht="15" customHeight="1" x14ac:dyDescent="0.3">
      <c r="A64" s="60" t="s">
        <v>188</v>
      </c>
      <c r="B64" s="159" t="s">
        <v>188</v>
      </c>
      <c r="C64" s="14"/>
      <c r="D64" s="14"/>
      <c r="E64" s="17">
        <f>IF(AND(E63=N64),X71,0)</f>
        <v>0</v>
      </c>
      <c r="F64" s="6" t="s">
        <v>80</v>
      </c>
      <c r="G64" s="4" t="s">
        <v>11</v>
      </c>
      <c r="H64" s="6">
        <f>IF(AND(E63=N64),W71,0)</f>
        <v>0</v>
      </c>
      <c r="I64" s="6" t="s">
        <v>13</v>
      </c>
      <c r="J64" s="6"/>
      <c r="K64" s="6"/>
      <c r="L64" s="16"/>
      <c r="M64" s="16"/>
      <c r="N64" s="284" t="s">
        <v>573</v>
      </c>
    </row>
    <row r="65" spans="1:24" x14ac:dyDescent="0.3">
      <c r="A65" s="60"/>
      <c r="B65" s="159" t="s">
        <v>188</v>
      </c>
      <c r="C65" s="14"/>
      <c r="D65" s="14"/>
      <c r="E65" s="6"/>
      <c r="F65" s="6"/>
      <c r="G65" s="6"/>
      <c r="H65" s="6"/>
      <c r="I65" s="6"/>
      <c r="J65" s="6"/>
      <c r="K65" s="6"/>
      <c r="L65" s="16"/>
      <c r="M65" s="16"/>
      <c r="N65" s="284" t="s">
        <v>12</v>
      </c>
    </row>
    <row r="66" spans="1:24" x14ac:dyDescent="0.3">
      <c r="A66" s="60" t="s">
        <v>188</v>
      </c>
      <c r="B66" s="288" t="s">
        <v>188</v>
      </c>
      <c r="C66" s="14"/>
      <c r="D66" s="14"/>
      <c r="E66" s="15" t="str">
        <f>IF(AND(G53&gt;=800,G53&lt;=1350),N67,IF(AND(G53&gt;=1350,G53&lt;=2000),N65,N68))</f>
        <v>Verify Data Entry</v>
      </c>
      <c r="F66" s="6"/>
      <c r="G66" s="6"/>
      <c r="H66" s="6"/>
      <c r="I66" s="6"/>
      <c r="J66" s="6"/>
      <c r="K66" s="6"/>
      <c r="L66" s="16"/>
      <c r="M66" s="16"/>
    </row>
    <row r="67" spans="1:24" ht="15" customHeight="1" x14ac:dyDescent="0.3">
      <c r="A67" s="60" t="s">
        <v>188</v>
      </c>
      <c r="B67" s="288" t="s">
        <v>188</v>
      </c>
      <c r="C67" s="14"/>
      <c r="D67" s="14"/>
      <c r="E67" s="17">
        <f>IF(AND(E66=N67),X73,0)</f>
        <v>0</v>
      </c>
      <c r="F67" s="6" t="s">
        <v>80</v>
      </c>
      <c r="G67" s="4" t="s">
        <v>11</v>
      </c>
      <c r="H67" s="6">
        <f>IF(AND(E66=N67),W73,0)</f>
        <v>0</v>
      </c>
      <c r="I67" s="6" t="s">
        <v>13</v>
      </c>
      <c r="J67" s="6"/>
      <c r="K67" s="6"/>
      <c r="L67" s="16"/>
      <c r="M67" s="16"/>
      <c r="N67" s="284" t="s">
        <v>558</v>
      </c>
    </row>
    <row r="68" spans="1:24" hidden="1" x14ac:dyDescent="0.3">
      <c r="A68" s="60"/>
      <c r="B68" s="159"/>
      <c r="C68" s="14"/>
      <c r="D68" s="14"/>
      <c r="E68" s="6"/>
      <c r="F68" s="6"/>
      <c r="G68" s="6"/>
      <c r="H68" s="6"/>
      <c r="I68" s="6"/>
      <c r="J68" s="6"/>
      <c r="K68" s="6"/>
      <c r="L68" s="16"/>
      <c r="M68" s="16"/>
      <c r="N68" s="284" t="s">
        <v>5</v>
      </c>
    </row>
    <row r="69" spans="1:24" hidden="1" x14ac:dyDescent="0.3">
      <c r="A69" s="60"/>
      <c r="B69" s="159"/>
      <c r="C69" s="14"/>
      <c r="D69" s="14"/>
      <c r="E69" s="6"/>
      <c r="F69" s="6"/>
      <c r="G69" s="6"/>
      <c r="H69" s="6"/>
      <c r="I69" s="6"/>
      <c r="J69" s="6"/>
      <c r="K69" s="6"/>
      <c r="L69" s="16"/>
      <c r="M69" s="16"/>
      <c r="N69" s="284"/>
    </row>
    <row r="70" spans="1:24" hidden="1" x14ac:dyDescent="0.3">
      <c r="A70" s="62"/>
      <c r="B70" s="159"/>
      <c r="C70" s="14"/>
      <c r="D70" s="14"/>
      <c r="E70" s="6"/>
      <c r="F70" s="6"/>
      <c r="G70" s="6"/>
      <c r="H70" s="6"/>
      <c r="I70" s="6"/>
      <c r="J70" s="6"/>
      <c r="K70" s="6"/>
      <c r="L70" s="16"/>
      <c r="M70" s="16"/>
      <c r="O70" s="282" t="s">
        <v>14</v>
      </c>
      <c r="P70" s="282" t="s">
        <v>15</v>
      </c>
      <c r="Q70" s="282" t="s">
        <v>16</v>
      </c>
      <c r="R70" s="282" t="s">
        <v>17</v>
      </c>
      <c r="S70" s="282" t="s">
        <v>18</v>
      </c>
      <c r="U70" s="282" t="s">
        <v>19</v>
      </c>
      <c r="V70" s="282" t="s">
        <v>20</v>
      </c>
      <c r="W70" s="282" t="s">
        <v>21</v>
      </c>
      <c r="X70" s="282" t="s">
        <v>22</v>
      </c>
    </row>
    <row r="71" spans="1:24" ht="15" thickBot="1" x14ac:dyDescent="0.35">
      <c r="A71" s="61" t="s">
        <v>188</v>
      </c>
      <c r="B71" s="159" t="s">
        <v>188</v>
      </c>
      <c r="C71" s="14"/>
      <c r="D71" s="18"/>
      <c r="E71" s="19"/>
      <c r="F71" s="19"/>
      <c r="G71" s="19"/>
      <c r="H71" s="19"/>
      <c r="I71" s="19"/>
      <c r="J71" s="19"/>
      <c r="K71" s="19"/>
      <c r="L71" s="20"/>
      <c r="M71" s="16"/>
      <c r="O71" s="282">
        <v>41622</v>
      </c>
      <c r="P71" s="282" t="str">
        <f>G53</f>
        <v>Enter Data</v>
      </c>
      <c r="Q71" s="282">
        <v>1350</v>
      </c>
      <c r="R71" s="282" t="e">
        <f>Q71-P71</f>
        <v>#VALUE!</v>
      </c>
      <c r="S71" s="282" t="e">
        <f>R71*$G$7/O71*1000</f>
        <v>#VALUE!</v>
      </c>
      <c r="U71" s="282">
        <v>30</v>
      </c>
      <c r="V71" s="282" t="e">
        <f>R71/U71</f>
        <v>#VALUE!</v>
      </c>
      <c r="W71" s="282" t="e">
        <f>ROUNDUP(V71,0)</f>
        <v>#VALUE!</v>
      </c>
      <c r="X71" s="285" t="e">
        <f>S71/W71</f>
        <v>#VALUE!</v>
      </c>
    </row>
    <row r="72" spans="1:24" hidden="1" x14ac:dyDescent="0.3">
      <c r="B72" s="288"/>
      <c r="C72" s="14"/>
      <c r="D72" s="6"/>
      <c r="E72" s="6"/>
      <c r="F72" s="6"/>
      <c r="G72" s="6"/>
      <c r="H72" s="6"/>
      <c r="I72" s="6"/>
      <c r="J72" s="6"/>
      <c r="K72" s="6"/>
      <c r="L72" s="6"/>
      <c r="M72" s="16"/>
      <c r="O72" s="282" t="s">
        <v>14</v>
      </c>
      <c r="P72" s="282" t="s">
        <v>15</v>
      </c>
      <c r="Q72" s="282" t="s">
        <v>16</v>
      </c>
      <c r="R72" s="282" t="s">
        <v>17</v>
      </c>
      <c r="S72" s="282" t="s">
        <v>18</v>
      </c>
      <c r="U72" s="282" t="s">
        <v>19</v>
      </c>
      <c r="V72" s="282" t="s">
        <v>20</v>
      </c>
      <c r="W72" s="282" t="s">
        <v>21</v>
      </c>
      <c r="X72" s="282" t="s">
        <v>22</v>
      </c>
    </row>
    <row r="73" spans="1:24" hidden="1" x14ac:dyDescent="0.3">
      <c r="B73" s="288"/>
      <c r="C73" s="14"/>
      <c r="D73" s="6"/>
      <c r="E73" s="6"/>
      <c r="F73" s="6"/>
      <c r="G73" s="6"/>
      <c r="H73" s="6"/>
      <c r="I73" s="6"/>
      <c r="J73" s="6"/>
      <c r="K73" s="6"/>
      <c r="L73" s="6"/>
      <c r="M73" s="16"/>
      <c r="O73" s="282">
        <v>44160</v>
      </c>
      <c r="P73" s="282" t="str">
        <f>G53</f>
        <v>Enter Data</v>
      </c>
      <c r="Q73" s="282">
        <v>1350</v>
      </c>
      <c r="R73" s="282" t="e">
        <f>Q73-P73</f>
        <v>#VALUE!</v>
      </c>
      <c r="S73" s="282" t="e">
        <f>R73*$G$7/O73*1000</f>
        <v>#VALUE!</v>
      </c>
      <c r="U73" s="282">
        <v>30</v>
      </c>
      <c r="V73" s="282" t="e">
        <f>R73/U73</f>
        <v>#VALUE!</v>
      </c>
      <c r="W73" s="282" t="e">
        <f>ROUNDUP(V73,0)</f>
        <v>#VALUE!</v>
      </c>
      <c r="X73" s="285" t="e">
        <f>S73/W73</f>
        <v>#VALUE!</v>
      </c>
    </row>
    <row r="74" spans="1:24" ht="15" thickBot="1" x14ac:dyDescent="0.35">
      <c r="A74" s="60" t="s">
        <v>188</v>
      </c>
      <c r="B74" s="159" t="s">
        <v>188</v>
      </c>
      <c r="C74" s="14"/>
      <c r="D74" s="6"/>
      <c r="E74" s="6"/>
      <c r="F74" s="6"/>
      <c r="G74" s="6"/>
      <c r="H74" s="6"/>
      <c r="I74" s="6"/>
      <c r="J74" s="6"/>
      <c r="K74" s="6"/>
      <c r="L74" s="6"/>
      <c r="M74" s="16"/>
    </row>
    <row r="75" spans="1:24" ht="8.4" customHeight="1" thickBot="1" x14ac:dyDescent="0.35">
      <c r="A75" s="60" t="s">
        <v>188</v>
      </c>
      <c r="B75" s="159" t="s">
        <v>188</v>
      </c>
      <c r="C75" s="14"/>
      <c r="D75" s="11"/>
      <c r="E75" s="12"/>
      <c r="F75" s="12"/>
      <c r="G75" s="12"/>
      <c r="H75" s="12"/>
      <c r="I75" s="12"/>
      <c r="J75" s="12"/>
      <c r="K75" s="12"/>
      <c r="L75" s="13"/>
      <c r="M75" s="16"/>
    </row>
    <row r="76" spans="1:24" ht="18.600000000000001" thickBot="1" x14ac:dyDescent="0.4">
      <c r="A76" s="60" t="s">
        <v>188</v>
      </c>
      <c r="B76" s="159" t="s">
        <v>188</v>
      </c>
      <c r="C76" s="14"/>
      <c r="D76" s="14"/>
      <c r="E76" s="23" t="s">
        <v>39</v>
      </c>
      <c r="F76" s="6"/>
      <c r="G76" s="31" t="s">
        <v>183</v>
      </c>
      <c r="H76" s="6" t="s">
        <v>4</v>
      </c>
      <c r="I76" s="6"/>
      <c r="J76" s="6"/>
      <c r="K76" s="15" t="s">
        <v>7</v>
      </c>
      <c r="L76" s="16"/>
      <c r="M76" s="16"/>
    </row>
    <row r="77" spans="1:24" ht="109.8" customHeight="1" thickBot="1" x14ac:dyDescent="0.35">
      <c r="A77" s="60" t="s">
        <v>188</v>
      </c>
      <c r="B77" s="159" t="s">
        <v>188</v>
      </c>
      <c r="C77" s="14"/>
      <c r="D77" s="14"/>
      <c r="E77" s="6"/>
      <c r="F77" s="6"/>
      <c r="G77" s="6"/>
      <c r="H77" s="6"/>
      <c r="I77" s="6"/>
      <c r="J77" s="6"/>
      <c r="K77" s="2" t="str">
        <f>IF(AND(G76&gt;=O78,G76&lt;=P78),N78,IF(AND(G76&gt;=O79,G76&lt;=P79),N79,IF(AND(G76&gt;=O80,G76&lt;=P80),N80,IF(AND(G76&gt;=O81,G76&lt;=P81),N81,IF(AND(G76&gt;=O82,G76&lt;=P82),N82,IF(AND(G76&gt;=O83,G76&lt;=P83),N83,N84))))))</f>
        <v>Verify Data Entry - Make sure you use the correct Assessment tool since this is for the ATI Test kit only.</v>
      </c>
      <c r="L77" s="16"/>
      <c r="M77" s="16"/>
      <c r="O77" s="282" t="s">
        <v>0</v>
      </c>
      <c r="P77" s="282" t="s">
        <v>1</v>
      </c>
    </row>
    <row r="78" spans="1:24" ht="28.8" hidden="1" x14ac:dyDescent="0.3">
      <c r="A78" s="60"/>
      <c r="B78" s="159"/>
      <c r="C78" s="14"/>
      <c r="D78" s="14"/>
      <c r="E78" s="6"/>
      <c r="F78" s="6"/>
      <c r="G78" s="6"/>
      <c r="H78" s="6"/>
      <c r="I78" s="6"/>
      <c r="J78" s="6"/>
      <c r="K78" s="1"/>
      <c r="L78" s="16"/>
      <c r="M78" s="16"/>
      <c r="N78" s="284" t="s">
        <v>107</v>
      </c>
      <c r="O78" s="282">
        <v>300</v>
      </c>
      <c r="P78" s="282">
        <v>500</v>
      </c>
    </row>
    <row r="79" spans="1:24" ht="28.8" hidden="1" x14ac:dyDescent="0.3">
      <c r="A79" s="60"/>
      <c r="B79" s="159"/>
      <c r="C79" s="14"/>
      <c r="D79" s="14"/>
      <c r="E79" s="6"/>
      <c r="F79" s="6"/>
      <c r="G79" s="6"/>
      <c r="H79" s="6"/>
      <c r="I79" s="6"/>
      <c r="J79" s="6"/>
      <c r="K79" s="1"/>
      <c r="L79" s="16"/>
      <c r="M79" s="16"/>
      <c r="N79" s="284" t="s">
        <v>107</v>
      </c>
      <c r="O79" s="282">
        <v>500</v>
      </c>
      <c r="P79" s="282">
        <v>700</v>
      </c>
    </row>
    <row r="80" spans="1:24" hidden="1" x14ac:dyDescent="0.3">
      <c r="A80" s="60"/>
      <c r="B80" s="159"/>
      <c r="C80" s="14"/>
      <c r="D80" s="14"/>
      <c r="E80" s="6"/>
      <c r="F80" s="6"/>
      <c r="G80" s="6"/>
      <c r="H80" s="6"/>
      <c r="I80" s="6"/>
      <c r="J80" s="6"/>
      <c r="K80" s="1"/>
      <c r="L80" s="16"/>
      <c r="M80" s="16"/>
      <c r="N80" s="284" t="s">
        <v>40</v>
      </c>
      <c r="O80" s="282">
        <v>700</v>
      </c>
      <c r="P80" s="282">
        <v>1100</v>
      </c>
    </row>
    <row r="81" spans="1:24" ht="100.8" hidden="1" x14ac:dyDescent="0.3">
      <c r="A81" s="60"/>
      <c r="B81" s="159"/>
      <c r="C81" s="14"/>
      <c r="D81" s="14"/>
      <c r="E81" s="6"/>
      <c r="F81" s="6"/>
      <c r="G81" s="6"/>
      <c r="H81" s="6"/>
      <c r="I81" s="6"/>
      <c r="J81" s="6"/>
      <c r="K81" s="1"/>
      <c r="L81" s="16"/>
      <c r="M81" s="16"/>
      <c r="N81" s="284" t="s">
        <v>108</v>
      </c>
      <c r="O81" s="282">
        <v>1100</v>
      </c>
      <c r="P81" s="282">
        <v>1600</v>
      </c>
    </row>
    <row r="82" spans="1:24" ht="86.4" hidden="1" x14ac:dyDescent="0.3">
      <c r="A82" s="60"/>
      <c r="B82" s="159"/>
      <c r="C82" s="14"/>
      <c r="D82" s="14"/>
      <c r="E82" s="6"/>
      <c r="F82" s="6"/>
      <c r="G82" s="6"/>
      <c r="H82" s="6"/>
      <c r="I82" s="6"/>
      <c r="J82" s="6"/>
      <c r="K82" s="1"/>
      <c r="L82" s="16"/>
      <c r="M82" s="16"/>
      <c r="N82" s="284" t="s">
        <v>109</v>
      </c>
      <c r="O82" s="282">
        <v>1600</v>
      </c>
      <c r="P82" s="282">
        <v>1700</v>
      </c>
    </row>
    <row r="83" spans="1:24" ht="86.4" hidden="1" x14ac:dyDescent="0.3">
      <c r="A83" s="60"/>
      <c r="B83" s="159"/>
      <c r="C83" s="14"/>
      <c r="D83" s="14"/>
      <c r="E83" s="6"/>
      <c r="F83" s="6"/>
      <c r="G83" s="6"/>
      <c r="H83" s="6"/>
      <c r="I83" s="6"/>
      <c r="J83" s="6"/>
      <c r="K83" s="1"/>
      <c r="L83" s="16"/>
      <c r="M83" s="16"/>
      <c r="N83" s="284" t="s">
        <v>110</v>
      </c>
      <c r="O83" s="282">
        <v>1700</v>
      </c>
      <c r="P83" s="282">
        <v>2000</v>
      </c>
    </row>
    <row r="84" spans="1:24" hidden="1" x14ac:dyDescent="0.3">
      <c r="A84" s="60"/>
      <c r="B84" s="159"/>
      <c r="C84" s="14"/>
      <c r="D84" s="14"/>
      <c r="E84" s="6"/>
      <c r="F84" s="6"/>
      <c r="G84" s="6"/>
      <c r="H84" s="6"/>
      <c r="I84" s="6"/>
      <c r="J84" s="6"/>
      <c r="L84" s="16"/>
      <c r="M84" s="16"/>
      <c r="N84" s="282" t="s">
        <v>356</v>
      </c>
    </row>
    <row r="85" spans="1:24" hidden="1" x14ac:dyDescent="0.3">
      <c r="A85" s="60"/>
      <c r="B85" s="159"/>
      <c r="C85" s="14"/>
      <c r="D85" s="14"/>
      <c r="E85" s="6"/>
      <c r="F85" s="6"/>
      <c r="G85" s="6"/>
      <c r="H85" s="6"/>
      <c r="I85" s="6"/>
      <c r="J85" s="6"/>
      <c r="K85" s="6"/>
      <c r="L85" s="16"/>
      <c r="M85" s="16"/>
    </row>
    <row r="86" spans="1:24" ht="15" thickBot="1" x14ac:dyDescent="0.35">
      <c r="A86" s="61" t="s">
        <v>188</v>
      </c>
      <c r="B86" s="159" t="s">
        <v>188</v>
      </c>
      <c r="C86" s="14"/>
      <c r="D86" s="18"/>
      <c r="E86" s="19"/>
      <c r="F86" s="19"/>
      <c r="G86" s="19"/>
      <c r="H86" s="19"/>
      <c r="I86" s="19"/>
      <c r="J86" s="19"/>
      <c r="K86" s="19"/>
      <c r="L86" s="20"/>
      <c r="M86" s="16"/>
      <c r="X86" s="285"/>
    </row>
    <row r="87" spans="1:24" ht="15" thickBot="1" x14ac:dyDescent="0.35">
      <c r="A87" s="60" t="s">
        <v>188</v>
      </c>
      <c r="B87" s="159" t="s">
        <v>188</v>
      </c>
      <c r="C87" s="14"/>
      <c r="D87" s="6"/>
      <c r="E87" s="6"/>
      <c r="F87" s="6"/>
      <c r="G87" s="6"/>
      <c r="H87" s="6"/>
      <c r="I87" s="6"/>
      <c r="J87" s="6"/>
      <c r="K87" s="6"/>
      <c r="L87" s="6"/>
      <c r="M87" s="16"/>
    </row>
    <row r="88" spans="1:24" ht="8.4" customHeight="1" thickBot="1" x14ac:dyDescent="0.35">
      <c r="A88" s="60" t="s">
        <v>188</v>
      </c>
      <c r="B88" s="159" t="s">
        <v>188</v>
      </c>
      <c r="C88" s="14"/>
      <c r="D88" s="11"/>
      <c r="E88" s="12"/>
      <c r="F88" s="12"/>
      <c r="G88" s="12"/>
      <c r="H88" s="12"/>
      <c r="I88" s="12"/>
      <c r="J88" s="12"/>
      <c r="K88" s="12"/>
      <c r="L88" s="13"/>
      <c r="M88" s="16"/>
    </row>
    <row r="89" spans="1:24" ht="18.600000000000001" thickBot="1" x14ac:dyDescent="0.4">
      <c r="A89" s="60" t="s">
        <v>188</v>
      </c>
      <c r="B89" s="159" t="s">
        <v>188</v>
      </c>
      <c r="C89" s="14"/>
      <c r="D89" s="14"/>
      <c r="E89" s="23" t="s">
        <v>3</v>
      </c>
      <c r="F89" s="6"/>
      <c r="G89" s="31" t="s">
        <v>183</v>
      </c>
      <c r="H89" s="6" t="s">
        <v>4</v>
      </c>
      <c r="I89" s="6"/>
      <c r="J89" s="6"/>
      <c r="K89" s="15" t="s">
        <v>7</v>
      </c>
      <c r="L89" s="16"/>
      <c r="M89" s="16"/>
    </row>
    <row r="90" spans="1:24" ht="135.44999999999999" customHeight="1" thickBot="1" x14ac:dyDescent="0.35">
      <c r="A90" s="60" t="s">
        <v>188</v>
      </c>
      <c r="B90" s="159" t="s">
        <v>188</v>
      </c>
      <c r="C90" s="14"/>
      <c r="D90" s="14"/>
      <c r="E90" s="6"/>
      <c r="F90" s="6"/>
      <c r="G90" s="6"/>
      <c r="H90" s="6"/>
      <c r="I90" s="6"/>
      <c r="J90" s="6"/>
      <c r="K90" s="2" t="str">
        <f>IF(AND(G89&gt;=O91,G89&lt;=P91),N91,IF(AND(G89&gt;=O92,G89&lt;=P92),N92,IF(AND(G89&gt;=O93,G89&lt;=P93),N93,IF(AND(G89&gt;=O94,G89&lt;=P94),N94,IF(AND(G89&gt;=O95,G89&lt;=P95),N95,IF(AND(G89&gt;=O96,G89&lt;=P96),N96,N97))))))</f>
        <v>Verify Data Entry</v>
      </c>
      <c r="L90" s="16"/>
      <c r="M90" s="16"/>
      <c r="O90" s="282" t="s">
        <v>0</v>
      </c>
      <c r="P90" s="282" t="s">
        <v>1</v>
      </c>
    </row>
    <row r="91" spans="1:24" ht="72" hidden="1" x14ac:dyDescent="0.3">
      <c r="A91" s="60"/>
      <c r="B91" s="159"/>
      <c r="C91" s="14"/>
      <c r="D91" s="14"/>
      <c r="E91" s="6"/>
      <c r="F91" s="6"/>
      <c r="G91" s="6"/>
      <c r="H91" s="6"/>
      <c r="I91" s="6"/>
      <c r="J91" s="6"/>
      <c r="K91" s="1"/>
      <c r="L91" s="16"/>
      <c r="M91" s="16"/>
      <c r="N91" s="284" t="s">
        <v>550</v>
      </c>
      <c r="O91" s="282">
        <v>200</v>
      </c>
      <c r="P91" s="282">
        <v>359.99</v>
      </c>
    </row>
    <row r="92" spans="1:24" ht="72" hidden="1" x14ac:dyDescent="0.3">
      <c r="A92" s="60"/>
      <c r="B92" s="159"/>
      <c r="C92" s="14"/>
      <c r="D92" s="14"/>
      <c r="E92" s="6"/>
      <c r="F92" s="6"/>
      <c r="G92" s="6"/>
      <c r="H92" s="6"/>
      <c r="I92" s="6"/>
      <c r="J92" s="6"/>
      <c r="K92" s="1"/>
      <c r="L92" s="16"/>
      <c r="M92" s="16"/>
      <c r="N92" s="284" t="s">
        <v>551</v>
      </c>
      <c r="O92" s="282">
        <v>360</v>
      </c>
      <c r="P92" s="282">
        <v>399.99</v>
      </c>
    </row>
    <row r="93" spans="1:24" ht="72" hidden="1" x14ac:dyDescent="0.3">
      <c r="A93" s="60"/>
      <c r="B93" s="159"/>
      <c r="C93" s="14"/>
      <c r="D93" s="14"/>
      <c r="E93" s="6"/>
      <c r="F93" s="6"/>
      <c r="G93" s="6"/>
      <c r="H93" s="6"/>
      <c r="I93" s="6"/>
      <c r="J93" s="6"/>
      <c r="K93" s="1"/>
      <c r="L93" s="16"/>
      <c r="M93" s="16"/>
      <c r="N93" s="284" t="s">
        <v>552</v>
      </c>
      <c r="O93" s="282">
        <v>400</v>
      </c>
      <c r="P93" s="282">
        <v>419.99</v>
      </c>
    </row>
    <row r="94" spans="1:24" ht="129.6" hidden="1" x14ac:dyDescent="0.3">
      <c r="A94" s="60"/>
      <c r="B94" s="159"/>
      <c r="C94" s="14"/>
      <c r="D94" s="14"/>
      <c r="E94" s="6"/>
      <c r="F94" s="6"/>
      <c r="G94" s="6"/>
      <c r="H94" s="6"/>
      <c r="I94" s="6"/>
      <c r="J94" s="6"/>
      <c r="K94" s="1"/>
      <c r="L94" s="16"/>
      <c r="M94" s="16"/>
      <c r="N94" s="284" t="s">
        <v>553</v>
      </c>
      <c r="O94" s="282">
        <v>420</v>
      </c>
      <c r="P94" s="282">
        <v>439.99</v>
      </c>
    </row>
    <row r="95" spans="1:24" ht="72" hidden="1" x14ac:dyDescent="0.3">
      <c r="A95" s="60"/>
      <c r="B95" s="159"/>
      <c r="C95" s="14"/>
      <c r="D95" s="14"/>
      <c r="E95" s="6"/>
      <c r="F95" s="6"/>
      <c r="G95" s="6"/>
      <c r="H95" s="6"/>
      <c r="I95" s="6"/>
      <c r="J95" s="6"/>
      <c r="K95" s="1"/>
      <c r="L95" s="16"/>
      <c r="M95" s="16"/>
      <c r="N95" s="284" t="s">
        <v>6</v>
      </c>
      <c r="O95" s="282">
        <v>440</v>
      </c>
      <c r="P95" s="282">
        <v>519.99</v>
      </c>
    </row>
    <row r="96" spans="1:24" ht="115.2" hidden="1" x14ac:dyDescent="0.3">
      <c r="A96" s="60"/>
      <c r="B96" s="159"/>
      <c r="C96" s="14"/>
      <c r="D96" s="14"/>
      <c r="E96" s="6"/>
      <c r="F96" s="6"/>
      <c r="G96" s="6"/>
      <c r="H96" s="6"/>
      <c r="I96" s="6"/>
      <c r="J96" s="6"/>
      <c r="K96" s="1"/>
      <c r="L96" s="16"/>
      <c r="M96" s="16"/>
      <c r="N96" s="284" t="s">
        <v>421</v>
      </c>
      <c r="O96" s="282">
        <v>520</v>
      </c>
      <c r="P96" s="282">
        <v>1000</v>
      </c>
    </row>
    <row r="97" spans="1:24" hidden="1" x14ac:dyDescent="0.3">
      <c r="A97" s="60"/>
      <c r="B97" s="159"/>
      <c r="C97" s="14"/>
      <c r="D97" s="14"/>
      <c r="E97" s="6"/>
      <c r="F97" s="6"/>
      <c r="G97" s="6"/>
      <c r="H97" s="6"/>
      <c r="I97" s="6"/>
      <c r="J97" s="6"/>
      <c r="L97" s="16"/>
      <c r="M97" s="16"/>
      <c r="N97" s="282" t="s">
        <v>5</v>
      </c>
    </row>
    <row r="98" spans="1:24" x14ac:dyDescent="0.3">
      <c r="A98" s="60" t="s">
        <v>188</v>
      </c>
      <c r="B98" s="159" t="s">
        <v>188</v>
      </c>
      <c r="C98" s="14"/>
      <c r="D98" s="14"/>
      <c r="E98" s="6"/>
      <c r="F98" s="6"/>
      <c r="G98" s="6"/>
      <c r="H98" s="6"/>
      <c r="I98" s="6"/>
      <c r="J98" s="6"/>
      <c r="K98" s="6"/>
      <c r="L98" s="16"/>
      <c r="M98" s="16"/>
    </row>
    <row r="99" spans="1:24" x14ac:dyDescent="0.3">
      <c r="A99" s="60" t="s">
        <v>188</v>
      </c>
      <c r="B99" s="159" t="s">
        <v>188</v>
      </c>
      <c r="C99" s="14"/>
      <c r="D99" s="14"/>
      <c r="E99" s="15" t="str">
        <f>IF(AND(G89&gt;=300,G89&lt;=425),N100,IF(AND(G89&gt;=425,G89&lt;=1000),N101,N102))</f>
        <v>Verify Data Entry</v>
      </c>
      <c r="F99" s="6"/>
      <c r="G99" s="6"/>
      <c r="H99" s="6"/>
      <c r="I99" s="6"/>
      <c r="J99" s="6"/>
      <c r="K99" s="6"/>
      <c r="L99" s="16"/>
      <c r="M99" s="16"/>
    </row>
    <row r="100" spans="1:24" ht="14.55" customHeight="1" x14ac:dyDescent="0.3">
      <c r="A100" s="60" t="s">
        <v>188</v>
      </c>
      <c r="B100" s="159" t="s">
        <v>188</v>
      </c>
      <c r="C100" s="14"/>
      <c r="D100" s="14"/>
      <c r="E100" s="17">
        <f>IF(AND(E99=N100),X106,0)</f>
        <v>0</v>
      </c>
      <c r="F100" s="6" t="s">
        <v>80</v>
      </c>
      <c r="G100" s="4" t="s">
        <v>11</v>
      </c>
      <c r="H100" s="6">
        <f>IF(AND(E99=N100),W106,0)</f>
        <v>0</v>
      </c>
      <c r="I100" s="6" t="s">
        <v>13</v>
      </c>
      <c r="J100" s="6"/>
      <c r="K100" s="6"/>
      <c r="L100" s="16"/>
      <c r="M100" s="16"/>
      <c r="N100" s="284" t="s">
        <v>548</v>
      </c>
    </row>
    <row r="101" spans="1:24" x14ac:dyDescent="0.3">
      <c r="A101" s="60"/>
      <c r="B101" s="159" t="s">
        <v>188</v>
      </c>
      <c r="C101" s="14"/>
      <c r="D101" s="14"/>
      <c r="E101" s="6"/>
      <c r="F101" s="6"/>
      <c r="G101" s="6"/>
      <c r="H101" s="6"/>
      <c r="I101" s="6"/>
      <c r="J101" s="6"/>
      <c r="K101" s="6"/>
      <c r="L101" s="16"/>
      <c r="M101" s="16"/>
      <c r="N101" s="284" t="s">
        <v>12</v>
      </c>
    </row>
    <row r="102" spans="1:24" x14ac:dyDescent="0.3">
      <c r="A102" s="60"/>
      <c r="B102" s="288" t="s">
        <v>188</v>
      </c>
      <c r="C102" s="14"/>
      <c r="D102" s="14"/>
      <c r="E102" s="15" t="str">
        <f>IF(AND(G89&gt;=300,G89&lt;=425),N103,IF(AND(G89&gt;=425,G89&lt;=1000),N101,N102))</f>
        <v>Verify Data Entry</v>
      </c>
      <c r="F102" s="6"/>
      <c r="G102" s="6"/>
      <c r="H102" s="6"/>
      <c r="I102" s="6"/>
      <c r="J102" s="6"/>
      <c r="K102" s="6"/>
      <c r="L102" s="16"/>
      <c r="M102" s="16"/>
      <c r="N102" s="284" t="s">
        <v>5</v>
      </c>
    </row>
    <row r="103" spans="1:24" ht="15" customHeight="1" x14ac:dyDescent="0.3">
      <c r="A103" s="60" t="s">
        <v>188</v>
      </c>
      <c r="B103" s="288" t="s">
        <v>188</v>
      </c>
      <c r="C103" s="14"/>
      <c r="D103" s="14"/>
      <c r="E103" s="17">
        <f>IF(AND(E99=N100),X108,0)</f>
        <v>0</v>
      </c>
      <c r="F103" s="6" t="s">
        <v>80</v>
      </c>
      <c r="G103" s="4" t="s">
        <v>11</v>
      </c>
      <c r="H103" s="6">
        <f>IF(AND(E99=N100),W108,0)</f>
        <v>0</v>
      </c>
      <c r="I103" s="6" t="s">
        <v>13</v>
      </c>
      <c r="J103" s="6"/>
      <c r="K103" s="6"/>
      <c r="L103" s="16"/>
      <c r="M103" s="16"/>
      <c r="N103" s="284" t="s">
        <v>549</v>
      </c>
    </row>
    <row r="104" spans="1:24" hidden="1" x14ac:dyDescent="0.3">
      <c r="A104" s="60"/>
      <c r="B104" s="159"/>
      <c r="C104" s="14"/>
      <c r="D104" s="14"/>
      <c r="E104" s="6"/>
      <c r="F104" s="6"/>
      <c r="G104" s="6"/>
      <c r="H104" s="6"/>
      <c r="I104" s="6"/>
      <c r="J104" s="6"/>
      <c r="K104" s="6"/>
      <c r="L104" s="16"/>
      <c r="M104" s="16"/>
      <c r="N104" s="284"/>
    </row>
    <row r="105" spans="1:24" hidden="1" x14ac:dyDescent="0.3">
      <c r="A105" s="62"/>
      <c r="B105" s="159"/>
      <c r="C105" s="14"/>
      <c r="D105" s="14"/>
      <c r="E105" s="6"/>
      <c r="F105" s="6"/>
      <c r="G105" s="6"/>
      <c r="H105" s="6"/>
      <c r="I105" s="6"/>
      <c r="J105" s="6"/>
      <c r="K105" s="6"/>
      <c r="L105" s="16"/>
      <c r="M105" s="16"/>
      <c r="O105" s="282" t="s">
        <v>14</v>
      </c>
      <c r="P105" s="282" t="s">
        <v>15</v>
      </c>
      <c r="Q105" s="282" t="s">
        <v>16</v>
      </c>
      <c r="R105" s="282" t="s">
        <v>17</v>
      </c>
      <c r="S105" s="282" t="s">
        <v>18</v>
      </c>
      <c r="U105" s="282" t="s">
        <v>19</v>
      </c>
      <c r="V105" s="282" t="s">
        <v>20</v>
      </c>
      <c r="W105" s="282" t="s">
        <v>21</v>
      </c>
      <c r="X105" s="282" t="s">
        <v>22</v>
      </c>
    </row>
    <row r="106" spans="1:24" ht="15" thickBot="1" x14ac:dyDescent="0.35">
      <c r="A106" s="61" t="s">
        <v>188</v>
      </c>
      <c r="B106" s="159" t="s">
        <v>188</v>
      </c>
      <c r="C106" s="14"/>
      <c r="D106" s="18"/>
      <c r="E106" s="19"/>
      <c r="F106" s="19"/>
      <c r="G106" s="19"/>
      <c r="H106" s="19"/>
      <c r="I106" s="19"/>
      <c r="J106" s="19"/>
      <c r="K106" s="19"/>
      <c r="L106" s="20"/>
      <c r="M106" s="16"/>
      <c r="O106" s="282">
        <v>49567.3</v>
      </c>
      <c r="P106" s="282" t="str">
        <f>G89</f>
        <v>Enter Data</v>
      </c>
      <c r="Q106" s="282">
        <v>425</v>
      </c>
      <c r="R106" s="282" t="e">
        <f>Q106-P106</f>
        <v>#VALUE!</v>
      </c>
      <c r="S106" s="282" t="e">
        <f>R106*$G$7/O106*1000</f>
        <v>#VALUE!</v>
      </c>
      <c r="U106" s="282">
        <v>20</v>
      </c>
      <c r="V106" s="282" t="e">
        <f>R106/U106</f>
        <v>#VALUE!</v>
      </c>
      <c r="W106" s="282" t="e">
        <f>ROUNDUP(V106,0)</f>
        <v>#VALUE!</v>
      </c>
      <c r="X106" s="285" t="e">
        <f>S106/W106</f>
        <v>#VALUE!</v>
      </c>
    </row>
    <row r="107" spans="1:24" hidden="1" x14ac:dyDescent="0.3">
      <c r="B107" s="288"/>
      <c r="C107" s="14"/>
      <c r="D107" s="6"/>
      <c r="E107" s="6"/>
      <c r="F107" s="6"/>
      <c r="G107" s="6"/>
      <c r="H107" s="6"/>
      <c r="I107" s="6"/>
      <c r="J107" s="6"/>
      <c r="K107" s="6"/>
      <c r="L107" s="6"/>
      <c r="M107" s="16"/>
      <c r="O107" s="288" t="s">
        <v>14</v>
      </c>
      <c r="P107" s="288" t="s">
        <v>15</v>
      </c>
      <c r="Q107" s="288" t="s">
        <v>16</v>
      </c>
      <c r="R107" s="288" t="s">
        <v>17</v>
      </c>
      <c r="S107" s="288" t="s">
        <v>18</v>
      </c>
      <c r="T107" s="288"/>
      <c r="U107" s="288" t="s">
        <v>19</v>
      </c>
      <c r="V107" s="288" t="s">
        <v>20</v>
      </c>
      <c r="W107" s="288" t="s">
        <v>21</v>
      </c>
      <c r="X107" s="288" t="s">
        <v>22</v>
      </c>
    </row>
    <row r="108" spans="1:24" hidden="1" x14ac:dyDescent="0.3">
      <c r="B108" s="288"/>
      <c r="C108" s="14"/>
      <c r="D108" s="6"/>
      <c r="E108" s="6"/>
      <c r="F108" s="6"/>
      <c r="G108" s="6"/>
      <c r="H108" s="6"/>
      <c r="I108" s="6"/>
      <c r="J108" s="6"/>
      <c r="K108" s="6"/>
      <c r="L108" s="6"/>
      <c r="M108" s="16"/>
      <c r="O108" s="288">
        <v>65520</v>
      </c>
      <c r="P108" s="288" t="str">
        <f>G89</f>
        <v>Enter Data</v>
      </c>
      <c r="Q108" s="288">
        <v>425</v>
      </c>
      <c r="R108" s="288" t="e">
        <f>Q108-P108</f>
        <v>#VALUE!</v>
      </c>
      <c r="S108" s="288" t="e">
        <f>R108*$G$7/O108*1000</f>
        <v>#VALUE!</v>
      </c>
      <c r="T108" s="288"/>
      <c r="U108" s="288">
        <v>20</v>
      </c>
      <c r="V108" s="288" t="e">
        <f>R108/U108</f>
        <v>#VALUE!</v>
      </c>
      <c r="W108" s="288" t="e">
        <f>ROUNDUP(V108,0)</f>
        <v>#VALUE!</v>
      </c>
      <c r="X108" s="289" t="e">
        <f>S108/W108</f>
        <v>#VALUE!</v>
      </c>
    </row>
    <row r="109" spans="1:24" ht="15" thickBot="1" x14ac:dyDescent="0.35">
      <c r="A109" s="60" t="s">
        <v>188</v>
      </c>
      <c r="B109" s="159" t="s">
        <v>188</v>
      </c>
      <c r="C109" s="14"/>
      <c r="D109" s="6"/>
      <c r="E109" s="6"/>
      <c r="F109" s="6"/>
      <c r="G109" s="6"/>
      <c r="H109" s="6"/>
      <c r="I109" s="6"/>
      <c r="J109" s="6"/>
      <c r="K109" s="6"/>
      <c r="L109" s="6"/>
      <c r="M109" s="16"/>
    </row>
    <row r="110" spans="1:24" ht="8.4" customHeight="1" thickBot="1" x14ac:dyDescent="0.35">
      <c r="A110" s="60" t="s">
        <v>188</v>
      </c>
      <c r="B110" s="159" t="s">
        <v>188</v>
      </c>
      <c r="C110" s="14"/>
      <c r="D110" s="11"/>
      <c r="E110" s="12"/>
      <c r="F110" s="12"/>
      <c r="G110" s="12"/>
      <c r="H110" s="12"/>
      <c r="I110" s="12"/>
      <c r="J110" s="12"/>
      <c r="K110" s="12"/>
      <c r="L110" s="13"/>
      <c r="M110" s="16"/>
    </row>
    <row r="111" spans="1:24" ht="18.600000000000001" thickBot="1" x14ac:dyDescent="0.4">
      <c r="A111" s="60" t="s">
        <v>188</v>
      </c>
      <c r="B111" s="159" t="s">
        <v>188</v>
      </c>
      <c r="C111" s="14"/>
      <c r="D111" s="14"/>
      <c r="E111" s="23" t="s">
        <v>41</v>
      </c>
      <c r="F111" s="6"/>
      <c r="G111" s="31" t="s">
        <v>183</v>
      </c>
      <c r="H111" s="6" t="s">
        <v>4</v>
      </c>
      <c r="I111" s="6"/>
      <c r="J111" s="6"/>
      <c r="K111" s="15" t="s">
        <v>7</v>
      </c>
      <c r="L111" s="16"/>
      <c r="M111" s="16"/>
    </row>
    <row r="112" spans="1:24" ht="136.5" customHeight="1" thickBot="1" x14ac:dyDescent="0.35">
      <c r="A112" s="60" t="s">
        <v>188</v>
      </c>
      <c r="B112" s="159" t="s">
        <v>188</v>
      </c>
      <c r="C112" s="14"/>
      <c r="D112" s="14"/>
      <c r="E112" s="6"/>
      <c r="F112" s="6"/>
      <c r="G112" s="6"/>
      <c r="H112" s="6"/>
      <c r="I112" s="6"/>
      <c r="J112" s="6"/>
      <c r="K112" s="2" t="str">
        <f>IF(AND(G111&gt;=O113,G111&lt;=P113),N113,IF(AND(G111&gt;=O114,G111&lt;=P114),N114,IF(AND(G111&gt;=O115,G111&lt;=P115),N115,IF(AND(G111&gt;=O116,G111&lt;=P116),N116,IF(AND(G111&gt;=O117,G111&lt;=P117),N117,IF(AND(G111&gt;=O118,G111&lt;=P118),N118,N119))))))</f>
        <v>Verify Data Entry</v>
      </c>
      <c r="L112" s="16"/>
      <c r="M112" s="16"/>
      <c r="O112" s="282" t="s">
        <v>0</v>
      </c>
      <c r="P112" s="282" t="s">
        <v>1</v>
      </c>
    </row>
    <row r="113" spans="1:24" ht="72" hidden="1" x14ac:dyDescent="0.3">
      <c r="A113" s="60"/>
      <c r="B113" s="159"/>
      <c r="C113" s="14"/>
      <c r="D113" s="14"/>
      <c r="E113" s="6"/>
      <c r="F113" s="6"/>
      <c r="G113" s="6"/>
      <c r="H113" s="6"/>
      <c r="I113" s="6"/>
      <c r="J113" s="6"/>
      <c r="K113" s="1"/>
      <c r="L113" s="16"/>
      <c r="M113" s="16"/>
      <c r="N113" s="284" t="s">
        <v>554</v>
      </c>
      <c r="O113" s="282">
        <v>250</v>
      </c>
      <c r="P113" s="282">
        <v>329.99</v>
      </c>
    </row>
    <row r="114" spans="1:24" ht="72" hidden="1" x14ac:dyDescent="0.3">
      <c r="A114" s="60"/>
      <c r="B114" s="159"/>
      <c r="C114" s="14"/>
      <c r="D114" s="14"/>
      <c r="E114" s="6"/>
      <c r="F114" s="6"/>
      <c r="G114" s="6"/>
      <c r="H114" s="6"/>
      <c r="I114" s="6"/>
      <c r="J114" s="6"/>
      <c r="K114" s="1"/>
      <c r="L114" s="16"/>
      <c r="M114" s="16"/>
      <c r="N114" s="284" t="s">
        <v>555</v>
      </c>
      <c r="O114" s="282">
        <v>330</v>
      </c>
      <c r="P114" s="282">
        <v>379.99</v>
      </c>
    </row>
    <row r="115" spans="1:24" ht="72" hidden="1" x14ac:dyDescent="0.3">
      <c r="A115" s="60"/>
      <c r="B115" s="159"/>
      <c r="C115" s="14"/>
      <c r="D115" s="14"/>
      <c r="E115" s="6"/>
      <c r="F115" s="6"/>
      <c r="G115" s="6"/>
      <c r="H115" s="6"/>
      <c r="I115" s="6"/>
      <c r="J115" s="6"/>
      <c r="K115" s="1"/>
      <c r="L115" s="16"/>
      <c r="M115" s="16"/>
      <c r="N115" s="284" t="s">
        <v>556</v>
      </c>
      <c r="O115" s="282">
        <v>380</v>
      </c>
      <c r="P115" s="282">
        <v>399.99</v>
      </c>
    </row>
    <row r="116" spans="1:24" ht="100.8" hidden="1" x14ac:dyDescent="0.3">
      <c r="A116" s="60"/>
      <c r="B116" s="159"/>
      <c r="C116" s="14"/>
      <c r="D116" s="14"/>
      <c r="E116" s="6"/>
      <c r="F116" s="6"/>
      <c r="G116" s="6"/>
      <c r="H116" s="6"/>
      <c r="I116" s="6"/>
      <c r="J116" s="6"/>
      <c r="K116" s="1"/>
      <c r="L116" s="16"/>
      <c r="M116" s="16"/>
      <c r="N116" s="284" t="s">
        <v>557</v>
      </c>
      <c r="O116" s="282">
        <v>400</v>
      </c>
      <c r="P116" s="282">
        <v>419.99</v>
      </c>
    </row>
    <row r="117" spans="1:24" ht="129.6" hidden="1" x14ac:dyDescent="0.3">
      <c r="A117" s="60"/>
      <c r="B117" s="159"/>
      <c r="C117" s="14"/>
      <c r="D117" s="14"/>
      <c r="E117" s="6"/>
      <c r="F117" s="6"/>
      <c r="G117" s="6"/>
      <c r="H117" s="6"/>
      <c r="I117" s="6"/>
      <c r="J117" s="6"/>
      <c r="K117" s="1"/>
      <c r="L117" s="16"/>
      <c r="M117" s="16"/>
      <c r="N117" s="284" t="s">
        <v>111</v>
      </c>
      <c r="O117" s="282">
        <v>420</v>
      </c>
      <c r="P117" s="282">
        <v>499.99</v>
      </c>
    </row>
    <row r="118" spans="1:24" ht="115.2" hidden="1" x14ac:dyDescent="0.3">
      <c r="A118" s="60"/>
      <c r="B118" s="159"/>
      <c r="C118" s="14"/>
      <c r="D118" s="14"/>
      <c r="E118" s="6"/>
      <c r="F118" s="6"/>
      <c r="G118" s="6"/>
      <c r="H118" s="6"/>
      <c r="I118" s="6"/>
      <c r="J118" s="6"/>
      <c r="K118" s="1"/>
      <c r="L118" s="16"/>
      <c r="M118" s="16"/>
      <c r="N118" s="284" t="s">
        <v>112</v>
      </c>
      <c r="O118" s="282">
        <v>500</v>
      </c>
      <c r="P118" s="282">
        <v>600</v>
      </c>
    </row>
    <row r="119" spans="1:24" hidden="1" x14ac:dyDescent="0.3">
      <c r="A119" s="60"/>
      <c r="B119" s="159"/>
      <c r="C119" s="14"/>
      <c r="D119" s="14"/>
      <c r="E119" s="6"/>
      <c r="F119" s="6"/>
      <c r="G119" s="6"/>
      <c r="H119" s="6"/>
      <c r="I119" s="6"/>
      <c r="J119" s="6"/>
      <c r="L119" s="16"/>
      <c r="M119" s="16"/>
      <c r="N119" s="282" t="s">
        <v>5</v>
      </c>
    </row>
    <row r="120" spans="1:24" x14ac:dyDescent="0.3">
      <c r="A120" s="60" t="s">
        <v>188</v>
      </c>
      <c r="B120" s="159" t="s">
        <v>188</v>
      </c>
      <c r="C120" s="14"/>
      <c r="D120" s="14"/>
      <c r="E120" s="6"/>
      <c r="F120" s="6"/>
      <c r="G120" s="6"/>
      <c r="H120" s="6"/>
      <c r="I120" s="6"/>
      <c r="J120" s="6"/>
      <c r="K120" s="6"/>
      <c r="L120" s="16"/>
      <c r="M120" s="16"/>
    </row>
    <row r="121" spans="1:24" x14ac:dyDescent="0.3">
      <c r="A121" s="60" t="s">
        <v>188</v>
      </c>
      <c r="B121" s="159" t="s">
        <v>188</v>
      </c>
      <c r="C121" s="14"/>
      <c r="D121" s="14"/>
      <c r="E121" s="15" t="str">
        <f>IF(AND(G111&gt;=250,G111&lt;=410),N122,IF(AND(G111&gt;=410,G111&lt;=600),N123,N124))</f>
        <v>Verify Data Entry</v>
      </c>
      <c r="F121" s="6"/>
      <c r="G121" s="6"/>
      <c r="H121" s="6"/>
      <c r="I121" s="6"/>
      <c r="J121" s="6"/>
      <c r="K121" s="6"/>
      <c r="L121" s="16"/>
      <c r="M121" s="16"/>
    </row>
    <row r="122" spans="1:24" ht="16.2" customHeight="1" x14ac:dyDescent="0.3">
      <c r="A122" s="60" t="s">
        <v>188</v>
      </c>
      <c r="B122" s="159" t="s">
        <v>188</v>
      </c>
      <c r="C122" s="14"/>
      <c r="D122" s="14"/>
      <c r="E122" s="17">
        <f>IF(AND(E121=N122),X127,0)</f>
        <v>0</v>
      </c>
      <c r="F122" s="6" t="s">
        <v>80</v>
      </c>
      <c r="G122" s="4" t="s">
        <v>11</v>
      </c>
      <c r="H122" s="6">
        <f>IF(AND(E121=N122),W127,0)</f>
        <v>0</v>
      </c>
      <c r="I122" s="6" t="s">
        <v>13</v>
      </c>
      <c r="J122" s="6"/>
      <c r="K122" s="6"/>
      <c r="L122" s="16"/>
      <c r="M122" s="16"/>
      <c r="N122" s="284" t="s">
        <v>42</v>
      </c>
    </row>
    <row r="123" spans="1:24" hidden="1" x14ac:dyDescent="0.3">
      <c r="A123" s="60"/>
      <c r="B123" s="159"/>
      <c r="C123" s="14"/>
      <c r="D123" s="14"/>
      <c r="E123" s="6"/>
      <c r="F123" s="6"/>
      <c r="G123" s="6"/>
      <c r="H123" s="6"/>
      <c r="I123" s="6"/>
      <c r="J123" s="6"/>
      <c r="K123" s="6"/>
      <c r="L123" s="16"/>
      <c r="M123" s="16"/>
      <c r="N123" s="284" t="s">
        <v>12</v>
      </c>
    </row>
    <row r="124" spans="1:24" hidden="1" x14ac:dyDescent="0.3">
      <c r="A124" s="60"/>
      <c r="B124" s="159"/>
      <c r="C124" s="14"/>
      <c r="D124" s="14"/>
      <c r="E124" s="6"/>
      <c r="F124" s="6"/>
      <c r="G124" s="6"/>
      <c r="H124" s="6"/>
      <c r="I124" s="6"/>
      <c r="J124" s="6"/>
      <c r="K124" s="6"/>
      <c r="L124" s="16"/>
      <c r="M124" s="16"/>
      <c r="N124" s="284" t="s">
        <v>5</v>
      </c>
    </row>
    <row r="125" spans="1:24" hidden="1" x14ac:dyDescent="0.3">
      <c r="A125" s="60"/>
      <c r="B125" s="159"/>
      <c r="C125" s="14"/>
      <c r="D125" s="14"/>
      <c r="E125" s="6"/>
      <c r="F125" s="6"/>
      <c r="G125" s="6"/>
      <c r="H125" s="6"/>
      <c r="I125" s="6"/>
      <c r="J125" s="6"/>
      <c r="K125" s="6"/>
      <c r="L125" s="16"/>
      <c r="M125" s="16"/>
      <c r="N125" s="284"/>
    </row>
    <row r="126" spans="1:24" hidden="1" x14ac:dyDescent="0.3">
      <c r="A126" s="62"/>
      <c r="B126" s="159"/>
      <c r="C126" s="14"/>
      <c r="D126" s="14"/>
      <c r="E126" s="6"/>
      <c r="F126" s="6"/>
      <c r="G126" s="6"/>
      <c r="H126" s="6"/>
      <c r="I126" s="6"/>
      <c r="J126" s="6"/>
      <c r="K126" s="6"/>
      <c r="L126" s="16"/>
      <c r="M126" s="16"/>
      <c r="O126" s="282" t="s">
        <v>14</v>
      </c>
      <c r="P126" s="282" t="s">
        <v>15</v>
      </c>
      <c r="Q126" s="282" t="s">
        <v>16</v>
      </c>
      <c r="R126" s="282" t="s">
        <v>17</v>
      </c>
      <c r="S126" s="282" t="s">
        <v>18</v>
      </c>
      <c r="U126" s="282" t="s">
        <v>19</v>
      </c>
      <c r="V126" s="282" t="s">
        <v>20</v>
      </c>
      <c r="W126" s="282" t="s">
        <v>21</v>
      </c>
      <c r="X126" s="282" t="s">
        <v>22</v>
      </c>
    </row>
    <row r="127" spans="1:24" ht="15" thickBot="1" x14ac:dyDescent="0.35">
      <c r="A127" s="61" t="s">
        <v>188</v>
      </c>
      <c r="B127" s="159" t="s">
        <v>188</v>
      </c>
      <c r="C127" s="14"/>
      <c r="D127" s="18"/>
      <c r="E127" s="19"/>
      <c r="F127" s="19"/>
      <c r="G127" s="19"/>
      <c r="H127" s="19"/>
      <c r="I127" s="19"/>
      <c r="J127" s="19"/>
      <c r="K127" s="19"/>
      <c r="L127" s="20"/>
      <c r="M127" s="16"/>
      <c r="O127" s="282">
        <v>49000</v>
      </c>
      <c r="P127" s="282" t="str">
        <f>G111</f>
        <v>Enter Data</v>
      </c>
      <c r="Q127" s="282">
        <v>410</v>
      </c>
      <c r="R127" s="282" t="e">
        <f>Q127-P127</f>
        <v>#VALUE!</v>
      </c>
      <c r="S127" s="282" t="e">
        <f>R127*$G$7/O127*1000</f>
        <v>#VALUE!</v>
      </c>
      <c r="U127" s="282">
        <v>20</v>
      </c>
      <c r="V127" s="282" t="e">
        <f>R127/U127</f>
        <v>#VALUE!</v>
      </c>
      <c r="W127" s="282" t="e">
        <f>ROUNDUP(V127,0)</f>
        <v>#VALUE!</v>
      </c>
      <c r="X127" s="285" t="e">
        <f>S127/W127</f>
        <v>#VALUE!</v>
      </c>
    </row>
    <row r="128" spans="1:24" ht="15" thickBot="1" x14ac:dyDescent="0.35">
      <c r="A128" s="60" t="s">
        <v>188</v>
      </c>
      <c r="B128" s="159" t="s">
        <v>188</v>
      </c>
      <c r="C128" s="14"/>
      <c r="D128" s="6"/>
      <c r="E128" s="6"/>
      <c r="F128" s="6"/>
      <c r="G128" s="6"/>
      <c r="H128" s="6"/>
      <c r="I128" s="6"/>
      <c r="J128" s="6"/>
      <c r="K128" s="6"/>
      <c r="L128" s="6"/>
      <c r="M128" s="16"/>
    </row>
    <row r="129" spans="1:16" ht="8.4" customHeight="1" thickBot="1" x14ac:dyDescent="0.35">
      <c r="A129" s="60" t="s">
        <v>188</v>
      </c>
      <c r="B129" s="159" t="s">
        <v>188</v>
      </c>
      <c r="C129" s="14"/>
      <c r="D129" s="11"/>
      <c r="E129" s="12"/>
      <c r="F129" s="12"/>
      <c r="G129" s="12"/>
      <c r="H129" s="12"/>
      <c r="I129" s="12"/>
      <c r="J129" s="12"/>
      <c r="K129" s="12"/>
      <c r="L129" s="13"/>
      <c r="M129" s="16"/>
    </row>
    <row r="130" spans="1:16" ht="18.600000000000001" thickBot="1" x14ac:dyDescent="0.4">
      <c r="A130" s="60" t="s">
        <v>188</v>
      </c>
      <c r="B130" s="159" t="s">
        <v>188</v>
      </c>
      <c r="C130" s="14"/>
      <c r="D130" s="14"/>
      <c r="E130" s="23" t="s">
        <v>320</v>
      </c>
      <c r="F130" s="6"/>
      <c r="G130" s="31" t="s">
        <v>183</v>
      </c>
      <c r="H130" s="6" t="s">
        <v>4</v>
      </c>
      <c r="I130" s="6"/>
      <c r="J130" s="6"/>
      <c r="K130" s="15" t="s">
        <v>7</v>
      </c>
      <c r="L130" s="16"/>
      <c r="M130" s="16"/>
    </row>
    <row r="131" spans="1:16" ht="160.94999999999999" customHeight="1" thickBot="1" x14ac:dyDescent="0.35">
      <c r="A131" s="60" t="s">
        <v>188</v>
      </c>
      <c r="B131" s="159" t="s">
        <v>188</v>
      </c>
      <c r="C131" s="14"/>
      <c r="D131" s="14"/>
      <c r="E131" s="6"/>
      <c r="F131" s="6"/>
      <c r="G131" s="6"/>
      <c r="H131" s="6"/>
      <c r="I131" s="6"/>
      <c r="J131" s="6"/>
      <c r="K131" s="2" t="str">
        <f>IF(AND(G130&gt;=O132,G130&lt;=P132),N132,IF(AND(G130&gt;=O133,G130&lt;=P133),N133,IF(AND(G130&gt;=O134,G130&lt;=P134),N134,IF(AND(G130&gt;=O135,G130&lt;=P135),N135,IF(AND(G130&gt;=O136,G130&lt;=P136),N136,IF(AND(G130&gt;=O137,G130&lt;=P137),N137,N138))))))</f>
        <v>Verify Data Entry</v>
      </c>
      <c r="L131" s="16"/>
      <c r="M131" s="16"/>
      <c r="O131" s="282" t="s">
        <v>0</v>
      </c>
      <c r="P131" s="282" t="s">
        <v>1</v>
      </c>
    </row>
    <row r="132" spans="1:16" ht="57.6" hidden="1" x14ac:dyDescent="0.3">
      <c r="A132" s="60"/>
      <c r="B132" s="159"/>
      <c r="C132" s="14"/>
      <c r="D132" s="14"/>
      <c r="E132" s="6"/>
      <c r="F132" s="6"/>
      <c r="G132" s="6"/>
      <c r="H132" s="6"/>
      <c r="I132" s="6"/>
      <c r="J132" s="6"/>
      <c r="K132" s="1"/>
      <c r="L132" s="16"/>
      <c r="M132" s="16"/>
      <c r="N132" s="284" t="s">
        <v>44</v>
      </c>
      <c r="O132" s="282">
        <v>0</v>
      </c>
      <c r="P132" s="282">
        <v>45</v>
      </c>
    </row>
    <row r="133" spans="1:16" ht="57.6" hidden="1" x14ac:dyDescent="0.3">
      <c r="A133" s="60"/>
      <c r="B133" s="159"/>
      <c r="C133" s="14"/>
      <c r="D133" s="14"/>
      <c r="E133" s="6"/>
      <c r="F133" s="6"/>
      <c r="G133" s="6"/>
      <c r="H133" s="6"/>
      <c r="I133" s="6"/>
      <c r="J133" s="6"/>
      <c r="K133" s="1"/>
      <c r="L133" s="16"/>
      <c r="M133" s="16"/>
      <c r="N133" s="284" t="s">
        <v>45</v>
      </c>
      <c r="O133" s="282">
        <v>45.01</v>
      </c>
      <c r="P133" s="282">
        <v>80</v>
      </c>
    </row>
    <row r="134" spans="1:16" ht="28.8" hidden="1" x14ac:dyDescent="0.3">
      <c r="A134" s="60"/>
      <c r="B134" s="159"/>
      <c r="C134" s="14"/>
      <c r="D134" s="14"/>
      <c r="E134" s="6"/>
      <c r="F134" s="6"/>
      <c r="G134" s="6"/>
      <c r="H134" s="6"/>
      <c r="I134" s="6"/>
      <c r="J134" s="6"/>
      <c r="K134" s="1"/>
      <c r="L134" s="16"/>
      <c r="M134" s="16"/>
      <c r="N134" s="284" t="s">
        <v>429</v>
      </c>
      <c r="O134" s="282">
        <v>80.010000000000005</v>
      </c>
      <c r="P134" s="282">
        <v>85</v>
      </c>
    </row>
    <row r="135" spans="1:16" ht="129.6" hidden="1" x14ac:dyDescent="0.3">
      <c r="A135" s="60"/>
      <c r="B135" s="159"/>
      <c r="C135" s="14"/>
      <c r="D135" s="14"/>
      <c r="E135" s="6"/>
      <c r="F135" s="6"/>
      <c r="G135" s="6"/>
      <c r="H135" s="6"/>
      <c r="I135" s="6"/>
      <c r="J135" s="6"/>
      <c r="K135" s="1"/>
      <c r="L135" s="16"/>
      <c r="M135" s="16"/>
      <c r="N135" s="284" t="s">
        <v>430</v>
      </c>
      <c r="O135" s="282">
        <v>85.01</v>
      </c>
      <c r="P135" s="282">
        <v>90</v>
      </c>
    </row>
    <row r="136" spans="1:16" ht="129.6" hidden="1" x14ac:dyDescent="0.3">
      <c r="A136" s="60"/>
      <c r="B136" s="159"/>
      <c r="C136" s="14"/>
      <c r="D136" s="14"/>
      <c r="E136" s="6"/>
      <c r="F136" s="6"/>
      <c r="G136" s="6"/>
      <c r="H136" s="6"/>
      <c r="I136" s="6"/>
      <c r="J136" s="6"/>
      <c r="K136" s="1"/>
      <c r="L136" s="16"/>
      <c r="M136" s="16"/>
      <c r="N136" s="284" t="s">
        <v>431</v>
      </c>
      <c r="O136" s="282">
        <v>90.01</v>
      </c>
      <c r="P136" s="282">
        <v>110</v>
      </c>
    </row>
    <row r="137" spans="1:16" ht="129.6" hidden="1" x14ac:dyDescent="0.3">
      <c r="A137" s="60"/>
      <c r="B137" s="159"/>
      <c r="C137" s="14"/>
      <c r="D137" s="14"/>
      <c r="E137" s="6"/>
      <c r="F137" s="6"/>
      <c r="G137" s="6"/>
      <c r="H137" s="6"/>
      <c r="I137" s="6"/>
      <c r="J137" s="6"/>
      <c r="K137" s="1"/>
      <c r="L137" s="16"/>
      <c r="M137" s="16"/>
      <c r="N137" s="284" t="s">
        <v>432</v>
      </c>
      <c r="O137" s="282">
        <v>110.01</v>
      </c>
      <c r="P137" s="282">
        <v>150</v>
      </c>
    </row>
    <row r="138" spans="1:16" hidden="1" x14ac:dyDescent="0.3">
      <c r="A138" s="60"/>
      <c r="B138" s="159"/>
      <c r="C138" s="14"/>
      <c r="D138" s="14"/>
      <c r="E138" s="6"/>
      <c r="F138" s="6"/>
      <c r="G138" s="6"/>
      <c r="H138" s="6"/>
      <c r="I138" s="6"/>
      <c r="J138" s="6"/>
      <c r="L138" s="16"/>
      <c r="M138" s="16"/>
      <c r="N138" s="282" t="s">
        <v>5</v>
      </c>
    </row>
    <row r="139" spans="1:16" x14ac:dyDescent="0.3">
      <c r="A139" s="60" t="s">
        <v>188</v>
      </c>
      <c r="B139" s="159" t="s">
        <v>188</v>
      </c>
      <c r="C139" s="14"/>
      <c r="D139" s="14"/>
      <c r="E139" s="6"/>
      <c r="F139" s="6"/>
      <c r="G139" s="6"/>
      <c r="H139" s="6"/>
      <c r="I139" s="6"/>
      <c r="J139" s="6"/>
      <c r="K139" s="6"/>
      <c r="L139" s="16"/>
      <c r="M139" s="16"/>
    </row>
    <row r="140" spans="1:16" x14ac:dyDescent="0.3">
      <c r="A140" s="60" t="s">
        <v>188</v>
      </c>
      <c r="B140" s="159" t="s">
        <v>188</v>
      </c>
      <c r="C140" s="14"/>
      <c r="D140" s="14"/>
      <c r="E140" s="15" t="str">
        <f>IF(AND(G130&gt;=0,G130&lt;=85),N141,IF(AND(G130&gt;=85,G130&lt;=150),N142,N143))</f>
        <v>Verify Data Entry</v>
      </c>
      <c r="F140" s="6"/>
      <c r="G140" s="6"/>
      <c r="H140" s="6"/>
      <c r="I140" s="6"/>
      <c r="J140" s="6"/>
      <c r="K140" s="6"/>
      <c r="L140" s="16"/>
      <c r="M140" s="16"/>
    </row>
    <row r="141" spans="1:16" ht="16.2" customHeight="1" x14ac:dyDescent="0.3">
      <c r="A141" s="60" t="s">
        <v>188</v>
      </c>
      <c r="B141" s="159" t="s">
        <v>188</v>
      </c>
      <c r="C141" s="14"/>
      <c r="D141" s="14"/>
      <c r="E141" s="17">
        <f>IF(AND(E140=N141),X146,0)</f>
        <v>0</v>
      </c>
      <c r="F141" s="6" t="s">
        <v>80</v>
      </c>
      <c r="G141" s="4" t="s">
        <v>11</v>
      </c>
      <c r="H141" s="6">
        <f>IF(AND(E140=N141),W146,0)</f>
        <v>0</v>
      </c>
      <c r="I141" s="6" t="s">
        <v>13</v>
      </c>
      <c r="J141" s="6"/>
      <c r="K141" s="6"/>
      <c r="L141" s="16"/>
      <c r="M141" s="16"/>
      <c r="N141" s="284" t="s">
        <v>46</v>
      </c>
    </row>
    <row r="142" spans="1:16" hidden="1" x14ac:dyDescent="0.3">
      <c r="A142" s="60"/>
      <c r="B142" s="159"/>
      <c r="C142" s="14"/>
      <c r="D142" s="14"/>
      <c r="E142" s="6"/>
      <c r="F142" s="6"/>
      <c r="G142" s="6"/>
      <c r="H142" s="6"/>
      <c r="I142" s="6"/>
      <c r="J142" s="6"/>
      <c r="K142" s="6"/>
      <c r="L142" s="16"/>
      <c r="M142" s="16"/>
      <c r="N142" s="284" t="s">
        <v>12</v>
      </c>
    </row>
    <row r="143" spans="1:16" hidden="1" x14ac:dyDescent="0.3">
      <c r="A143" s="60"/>
      <c r="B143" s="159"/>
      <c r="C143" s="14"/>
      <c r="D143" s="14"/>
      <c r="E143" s="6"/>
      <c r="F143" s="6"/>
      <c r="G143" s="6"/>
      <c r="H143" s="6"/>
      <c r="I143" s="6"/>
      <c r="J143" s="6"/>
      <c r="K143" s="6"/>
      <c r="L143" s="16"/>
      <c r="M143" s="16"/>
      <c r="N143" s="284" t="s">
        <v>5</v>
      </c>
    </row>
    <row r="144" spans="1:16" hidden="1" x14ac:dyDescent="0.3">
      <c r="A144" s="60"/>
      <c r="B144" s="159"/>
      <c r="C144" s="14"/>
      <c r="D144" s="14"/>
      <c r="E144" s="6"/>
      <c r="F144" s="6"/>
      <c r="G144" s="6"/>
      <c r="H144" s="6"/>
      <c r="I144" s="6"/>
      <c r="J144" s="6"/>
      <c r="K144" s="6"/>
      <c r="L144" s="16"/>
      <c r="M144" s="16"/>
      <c r="N144" s="284"/>
    </row>
    <row r="145" spans="1:24" hidden="1" x14ac:dyDescent="0.3">
      <c r="A145" s="62"/>
      <c r="B145" s="159"/>
      <c r="C145" s="14"/>
      <c r="D145" s="14"/>
      <c r="E145" s="6"/>
      <c r="F145" s="6"/>
      <c r="G145" s="6"/>
      <c r="H145" s="6"/>
      <c r="I145" s="6"/>
      <c r="J145" s="6"/>
      <c r="K145" s="6"/>
      <c r="L145" s="16"/>
      <c r="M145" s="16"/>
      <c r="O145" s="282" t="s">
        <v>14</v>
      </c>
      <c r="P145" s="282" t="s">
        <v>15</v>
      </c>
      <c r="Q145" s="282" t="s">
        <v>16</v>
      </c>
      <c r="R145" s="282" t="s">
        <v>17</v>
      </c>
      <c r="S145" s="282" t="s">
        <v>18</v>
      </c>
      <c r="U145" s="282" t="s">
        <v>19</v>
      </c>
      <c r="V145" s="282" t="s">
        <v>20</v>
      </c>
      <c r="W145" s="282" t="s">
        <v>21</v>
      </c>
      <c r="X145" s="282" t="s">
        <v>22</v>
      </c>
    </row>
    <row r="146" spans="1:24" ht="15" thickBot="1" x14ac:dyDescent="0.35">
      <c r="A146" s="61" t="s">
        <v>188</v>
      </c>
      <c r="B146" s="159" t="s">
        <v>188</v>
      </c>
      <c r="C146" s="14"/>
      <c r="D146" s="18"/>
      <c r="E146" s="19"/>
      <c r="F146" s="19"/>
      <c r="G146" s="19"/>
      <c r="H146" s="19"/>
      <c r="I146" s="19"/>
      <c r="J146" s="19"/>
      <c r="K146" s="19"/>
      <c r="L146" s="20"/>
      <c r="M146" s="16"/>
      <c r="O146" s="282">
        <v>54000</v>
      </c>
      <c r="P146" s="282" t="str">
        <f>G130</f>
        <v>Enter Data</v>
      </c>
      <c r="Q146" s="282">
        <v>85</v>
      </c>
      <c r="R146" s="282" t="e">
        <f>Q146-P146</f>
        <v>#VALUE!</v>
      </c>
      <c r="S146" s="282" t="e">
        <f>R146*$G$7/O146*1000</f>
        <v>#VALUE!</v>
      </c>
      <c r="U146" s="282">
        <v>10</v>
      </c>
      <c r="V146" s="282" t="e">
        <f>R146/U146</f>
        <v>#VALUE!</v>
      </c>
      <c r="W146" s="282" t="e">
        <f>ROUNDUP(V146,0)</f>
        <v>#VALUE!</v>
      </c>
      <c r="X146" s="285" t="e">
        <f>S146/W146</f>
        <v>#VALUE!</v>
      </c>
    </row>
    <row r="147" spans="1:24" ht="15" thickBot="1" x14ac:dyDescent="0.35">
      <c r="A147" s="60" t="s">
        <v>188</v>
      </c>
      <c r="B147" s="159" t="s">
        <v>188</v>
      </c>
      <c r="C147" s="14"/>
      <c r="D147" s="6"/>
      <c r="E147" s="6"/>
      <c r="F147" s="6"/>
      <c r="G147" s="6"/>
      <c r="H147" s="6"/>
      <c r="I147" s="6"/>
      <c r="J147" s="6"/>
      <c r="K147" s="6"/>
      <c r="L147" s="6"/>
      <c r="M147" s="16"/>
    </row>
    <row r="148" spans="1:24" ht="8.4" customHeight="1" thickBot="1" x14ac:dyDescent="0.35">
      <c r="A148" s="60" t="s">
        <v>188</v>
      </c>
      <c r="B148" s="159" t="s">
        <v>188</v>
      </c>
      <c r="C148" s="14"/>
      <c r="D148" s="11"/>
      <c r="E148" s="12"/>
      <c r="F148" s="12"/>
      <c r="G148" s="12"/>
      <c r="H148" s="12"/>
      <c r="I148" s="12"/>
      <c r="J148" s="12"/>
      <c r="K148" s="12"/>
      <c r="L148" s="13"/>
      <c r="M148" s="16"/>
    </row>
    <row r="149" spans="1:24" ht="18.600000000000001" thickBot="1" x14ac:dyDescent="0.4">
      <c r="A149" s="60" t="s">
        <v>188</v>
      </c>
      <c r="B149" s="159" t="s">
        <v>188</v>
      </c>
      <c r="C149" s="14"/>
      <c r="D149" s="14"/>
      <c r="E149" s="23" t="s">
        <v>47</v>
      </c>
      <c r="F149" s="6"/>
      <c r="G149" s="31" t="s">
        <v>183</v>
      </c>
      <c r="H149" s="6" t="s">
        <v>4</v>
      </c>
      <c r="I149" s="6"/>
      <c r="J149" s="6"/>
      <c r="K149" s="15" t="s">
        <v>7</v>
      </c>
      <c r="L149" s="16"/>
      <c r="M149" s="16"/>
    </row>
    <row r="150" spans="1:24" ht="103.05" customHeight="1" thickBot="1" x14ac:dyDescent="0.35">
      <c r="A150" s="60" t="s">
        <v>188</v>
      </c>
      <c r="B150" s="159" t="s">
        <v>188</v>
      </c>
      <c r="C150" s="14"/>
      <c r="D150" s="14"/>
      <c r="E150" s="6"/>
      <c r="F150" s="6"/>
      <c r="G150" s="6"/>
      <c r="H150" s="6"/>
      <c r="I150" s="6"/>
      <c r="J150" s="6"/>
      <c r="K150" s="2" t="str">
        <f>IF(AND(G149&gt;=O151,G149&lt;=P151),N151,IF(AND(G149&gt;=O152,G149&lt;=P152),N152,IF(AND(G149&gt;=O153,G149&lt;=P153),N153,IF(AND(G149&gt;=O154,G149&lt;=P154),N154,IF(AND(G149&gt;=O155,G149&lt;=P155),N155,IF(AND(G149&gt;=O156,G149&lt;=P156),N156,N157))))))</f>
        <v>Verify Data Entry</v>
      </c>
      <c r="L150" s="16"/>
      <c r="M150" s="16"/>
      <c r="O150" s="282" t="s">
        <v>0</v>
      </c>
      <c r="P150" s="282" t="s">
        <v>1</v>
      </c>
    </row>
    <row r="151" spans="1:24" ht="57.6" hidden="1" x14ac:dyDescent="0.3">
      <c r="A151" s="60"/>
      <c r="B151" s="159"/>
      <c r="C151" s="14"/>
      <c r="D151" s="14"/>
      <c r="E151" s="6"/>
      <c r="F151" s="6"/>
      <c r="G151" s="6"/>
      <c r="H151" s="6"/>
      <c r="I151" s="6"/>
      <c r="J151" s="6"/>
      <c r="K151" s="1"/>
      <c r="L151" s="16"/>
      <c r="M151" s="16"/>
      <c r="N151" s="284" t="s">
        <v>437</v>
      </c>
      <c r="O151" s="282">
        <v>0</v>
      </c>
      <c r="P151" s="282">
        <v>3</v>
      </c>
    </row>
    <row r="152" spans="1:24" ht="57.6" hidden="1" x14ac:dyDescent="0.3">
      <c r="A152" s="60"/>
      <c r="B152" s="159"/>
      <c r="C152" s="14"/>
      <c r="D152" s="14"/>
      <c r="E152" s="6"/>
      <c r="F152" s="6"/>
      <c r="G152" s="6"/>
      <c r="H152" s="6"/>
      <c r="I152" s="6"/>
      <c r="J152" s="6"/>
      <c r="K152" s="1"/>
      <c r="L152" s="16"/>
      <c r="M152" s="16"/>
      <c r="N152" s="284" t="s">
        <v>438</v>
      </c>
      <c r="O152" s="282">
        <v>3.01</v>
      </c>
      <c r="P152" s="282">
        <v>6</v>
      </c>
    </row>
    <row r="153" spans="1:24" ht="57.6" hidden="1" x14ac:dyDescent="0.3">
      <c r="A153" s="60"/>
      <c r="B153" s="159"/>
      <c r="C153" s="14"/>
      <c r="D153" s="14"/>
      <c r="E153" s="6"/>
      <c r="F153" s="6"/>
      <c r="G153" s="6"/>
      <c r="H153" s="6"/>
      <c r="I153" s="6"/>
      <c r="J153" s="6"/>
      <c r="K153" s="1"/>
      <c r="L153" s="16"/>
      <c r="M153" s="16"/>
      <c r="N153" s="284" t="s">
        <v>439</v>
      </c>
      <c r="O153" s="282">
        <v>6.01</v>
      </c>
      <c r="P153" s="282">
        <v>9</v>
      </c>
    </row>
    <row r="154" spans="1:24" ht="72" hidden="1" x14ac:dyDescent="0.3">
      <c r="A154" s="60"/>
      <c r="B154" s="159"/>
      <c r="C154" s="14"/>
      <c r="D154" s="14"/>
      <c r="E154" s="6"/>
      <c r="F154" s="6"/>
      <c r="G154" s="6"/>
      <c r="H154" s="6"/>
      <c r="I154" s="6"/>
      <c r="J154" s="6"/>
      <c r="K154" s="1"/>
      <c r="L154" s="16"/>
      <c r="M154" s="16"/>
      <c r="N154" s="284" t="s">
        <v>440</v>
      </c>
      <c r="O154" s="282">
        <v>9.01</v>
      </c>
      <c r="P154" s="282">
        <v>12</v>
      </c>
    </row>
    <row r="155" spans="1:24" ht="57.6" hidden="1" x14ac:dyDescent="0.3">
      <c r="A155" s="60"/>
      <c r="B155" s="159"/>
      <c r="C155" s="14"/>
      <c r="D155" s="14"/>
      <c r="E155" s="6"/>
      <c r="F155" s="6"/>
      <c r="G155" s="6"/>
      <c r="H155" s="6"/>
      <c r="I155" s="6"/>
      <c r="J155" s="6"/>
      <c r="K155" s="1"/>
      <c r="L155" s="16"/>
      <c r="M155" s="16"/>
      <c r="N155" s="284" t="s">
        <v>48</v>
      </c>
      <c r="O155" s="282">
        <v>12.01</v>
      </c>
      <c r="P155" s="282">
        <v>20</v>
      </c>
    </row>
    <row r="156" spans="1:24" ht="72" hidden="1" x14ac:dyDescent="0.3">
      <c r="A156" s="60"/>
      <c r="B156" s="159"/>
      <c r="C156" s="14"/>
      <c r="D156" s="14"/>
      <c r="E156" s="6"/>
      <c r="F156" s="6"/>
      <c r="G156" s="6"/>
      <c r="H156" s="6"/>
      <c r="I156" s="6"/>
      <c r="J156" s="6"/>
      <c r="K156" s="1"/>
      <c r="L156" s="16"/>
      <c r="M156" s="16"/>
      <c r="N156" s="284" t="s">
        <v>49</v>
      </c>
      <c r="O156" s="282">
        <v>20.010000000000002</v>
      </c>
      <c r="P156" s="282">
        <v>60</v>
      </c>
    </row>
    <row r="157" spans="1:24" hidden="1" x14ac:dyDescent="0.3">
      <c r="A157" s="60"/>
      <c r="B157" s="159"/>
      <c r="C157" s="14"/>
      <c r="D157" s="14"/>
      <c r="E157" s="6"/>
      <c r="F157" s="6"/>
      <c r="G157" s="6"/>
      <c r="H157" s="6"/>
      <c r="I157" s="6"/>
      <c r="J157" s="6"/>
      <c r="L157" s="16"/>
      <c r="M157" s="16"/>
      <c r="N157" s="282" t="s">
        <v>5</v>
      </c>
    </row>
    <row r="158" spans="1:24" x14ac:dyDescent="0.3">
      <c r="A158" s="60" t="s">
        <v>188</v>
      </c>
      <c r="B158" s="159" t="s">
        <v>188</v>
      </c>
      <c r="C158" s="14"/>
      <c r="D158" s="14"/>
      <c r="E158" s="6"/>
      <c r="F158" s="6"/>
      <c r="G158" s="6"/>
      <c r="H158" s="6"/>
      <c r="I158" s="6"/>
      <c r="J158" s="6"/>
      <c r="K158" s="6"/>
      <c r="L158" s="16"/>
      <c r="M158" s="16"/>
    </row>
    <row r="159" spans="1:24" x14ac:dyDescent="0.3">
      <c r="A159" s="60" t="s">
        <v>188</v>
      </c>
      <c r="B159" s="159" t="s">
        <v>188</v>
      </c>
      <c r="C159" s="14"/>
      <c r="D159" s="14"/>
      <c r="E159" s="15" t="str">
        <f>IF(AND(G149&gt;=0,G149&lt;=10),N160,IF(AND(G149&gt;=10,G149&lt;=60),N161,N162))</f>
        <v>Verify Data Entry</v>
      </c>
      <c r="F159" s="6"/>
      <c r="G159" s="6"/>
      <c r="H159" s="6"/>
      <c r="I159" s="6"/>
      <c r="J159" s="6"/>
      <c r="K159" s="6"/>
      <c r="L159" s="16"/>
      <c r="M159" s="16"/>
    </row>
    <row r="160" spans="1:24" ht="16.2" customHeight="1" x14ac:dyDescent="0.3">
      <c r="A160" s="60" t="s">
        <v>188</v>
      </c>
      <c r="B160" s="159" t="s">
        <v>188</v>
      </c>
      <c r="C160" s="14"/>
      <c r="D160" s="14"/>
      <c r="E160" s="17">
        <f>IF(AND(E159=N160),X165,0)</f>
        <v>0</v>
      </c>
      <c r="F160" s="6" t="s">
        <v>80</v>
      </c>
      <c r="G160" s="4" t="s">
        <v>11</v>
      </c>
      <c r="H160" s="6">
        <f>IF(AND(E159=N160),W165,0)</f>
        <v>0</v>
      </c>
      <c r="I160" s="6" t="s">
        <v>13</v>
      </c>
      <c r="J160" s="6"/>
      <c r="K160" s="6"/>
      <c r="L160" s="16"/>
      <c r="M160" s="16"/>
      <c r="N160" s="284" t="s">
        <v>560</v>
      </c>
    </row>
    <row r="161" spans="1:24" hidden="1" x14ac:dyDescent="0.3">
      <c r="A161" s="60"/>
      <c r="B161" s="159"/>
      <c r="C161" s="14"/>
      <c r="D161" s="14"/>
      <c r="E161" s="6"/>
      <c r="F161" s="6"/>
      <c r="G161" s="6"/>
      <c r="H161" s="6"/>
      <c r="I161" s="6"/>
      <c r="J161" s="6"/>
      <c r="K161" s="6"/>
      <c r="L161" s="16"/>
      <c r="M161" s="16"/>
      <c r="N161" s="284" t="s">
        <v>12</v>
      </c>
    </row>
    <row r="162" spans="1:24" hidden="1" x14ac:dyDescent="0.3">
      <c r="A162" s="60"/>
      <c r="B162" s="159"/>
      <c r="C162" s="14"/>
      <c r="D162" s="14"/>
      <c r="E162" s="6"/>
      <c r="F162" s="6"/>
      <c r="G162" s="6"/>
      <c r="H162" s="6"/>
      <c r="I162" s="6"/>
      <c r="J162" s="6"/>
      <c r="K162" s="6"/>
      <c r="L162" s="16"/>
      <c r="M162" s="16"/>
      <c r="N162" s="284" t="s">
        <v>5</v>
      </c>
    </row>
    <row r="163" spans="1:24" hidden="1" x14ac:dyDescent="0.3">
      <c r="A163" s="60"/>
      <c r="B163" s="159"/>
      <c r="C163" s="14"/>
      <c r="D163" s="14"/>
      <c r="E163" s="6"/>
      <c r="F163" s="6"/>
      <c r="G163" s="6"/>
      <c r="H163" s="6"/>
      <c r="I163" s="6"/>
      <c r="J163" s="6"/>
      <c r="K163" s="6"/>
      <c r="L163" s="16"/>
      <c r="M163" s="16"/>
      <c r="N163" s="284"/>
    </row>
    <row r="164" spans="1:24" hidden="1" x14ac:dyDescent="0.3">
      <c r="A164" s="62"/>
      <c r="B164" s="159"/>
      <c r="C164" s="14"/>
      <c r="D164" s="14"/>
      <c r="E164" s="6"/>
      <c r="F164" s="6"/>
      <c r="G164" s="6"/>
      <c r="H164" s="6"/>
      <c r="I164" s="6"/>
      <c r="J164" s="6"/>
      <c r="K164" s="6"/>
      <c r="L164" s="16"/>
      <c r="M164" s="16"/>
      <c r="O164" s="282" t="s">
        <v>14</v>
      </c>
      <c r="P164" s="282" t="s">
        <v>15</v>
      </c>
      <c r="Q164" s="282" t="s">
        <v>16</v>
      </c>
      <c r="R164" s="282" t="s">
        <v>17</v>
      </c>
      <c r="S164" s="282" t="s">
        <v>18</v>
      </c>
      <c r="U164" s="282" t="s">
        <v>19</v>
      </c>
      <c r="V164" s="282" t="s">
        <v>20</v>
      </c>
      <c r="W164" s="282" t="s">
        <v>21</v>
      </c>
      <c r="X164" s="282" t="s">
        <v>22</v>
      </c>
    </row>
    <row r="165" spans="1:24" ht="15" thickBot="1" x14ac:dyDescent="0.35">
      <c r="A165" s="61" t="s">
        <v>188</v>
      </c>
      <c r="B165" s="159" t="s">
        <v>188</v>
      </c>
      <c r="C165" s="14"/>
      <c r="D165" s="18"/>
      <c r="E165" s="19"/>
      <c r="F165" s="19"/>
      <c r="G165" s="19"/>
      <c r="H165" s="19"/>
      <c r="I165" s="19"/>
      <c r="J165" s="19"/>
      <c r="K165" s="19"/>
      <c r="L165" s="20"/>
      <c r="M165" s="16"/>
      <c r="O165" s="282">
        <v>54000</v>
      </c>
      <c r="P165" s="282" t="str">
        <f>G149</f>
        <v>Enter Data</v>
      </c>
      <c r="Q165" s="282">
        <v>10</v>
      </c>
      <c r="R165" s="282" t="e">
        <f>Q165-P165</f>
        <v>#VALUE!</v>
      </c>
      <c r="S165" s="282" t="e">
        <f>R165*$G$7/O165*1000</f>
        <v>#VALUE!</v>
      </c>
      <c r="U165" s="282">
        <v>1</v>
      </c>
      <c r="V165" s="282" t="e">
        <f>R165/U165</f>
        <v>#VALUE!</v>
      </c>
      <c r="W165" s="282" t="e">
        <f>ROUNDUP(V165,0)</f>
        <v>#VALUE!</v>
      </c>
      <c r="X165" s="285" t="e">
        <f>S165/W165</f>
        <v>#VALUE!</v>
      </c>
    </row>
    <row r="166" spans="1:24" ht="15" thickBot="1" x14ac:dyDescent="0.35">
      <c r="A166" s="60" t="s">
        <v>188</v>
      </c>
      <c r="B166" s="159" t="s">
        <v>188</v>
      </c>
      <c r="C166" s="14"/>
      <c r="D166" s="6"/>
      <c r="E166" s="6"/>
      <c r="F166" s="6"/>
      <c r="G166" s="6"/>
      <c r="H166" s="6"/>
      <c r="I166" s="6"/>
      <c r="J166" s="6"/>
      <c r="K166" s="6"/>
      <c r="L166" s="6"/>
      <c r="M166" s="16"/>
    </row>
    <row r="167" spans="1:24" ht="8.4" customHeight="1" thickBot="1" x14ac:dyDescent="0.35">
      <c r="A167" s="60" t="s">
        <v>188</v>
      </c>
      <c r="B167" s="159" t="s">
        <v>188</v>
      </c>
      <c r="C167" s="14"/>
      <c r="D167" s="11"/>
      <c r="E167" s="12"/>
      <c r="F167" s="12"/>
      <c r="G167" s="12"/>
      <c r="H167" s="12"/>
      <c r="I167" s="12"/>
      <c r="J167" s="12"/>
      <c r="K167" s="12"/>
      <c r="L167" s="13"/>
      <c r="M167" s="16"/>
    </row>
    <row r="168" spans="1:24" ht="18.600000000000001" thickBot="1" x14ac:dyDescent="0.4">
      <c r="A168" s="60" t="s">
        <v>188</v>
      </c>
      <c r="B168" s="159" t="s">
        <v>188</v>
      </c>
      <c r="C168" s="14"/>
      <c r="D168" s="14"/>
      <c r="E168" s="23" t="s">
        <v>50</v>
      </c>
      <c r="F168" s="6"/>
      <c r="G168" s="31" t="s">
        <v>183</v>
      </c>
      <c r="H168" s="6" t="s">
        <v>4</v>
      </c>
      <c r="I168" s="6"/>
      <c r="J168" s="6"/>
      <c r="K168" s="15" t="s">
        <v>7</v>
      </c>
      <c r="L168" s="16"/>
      <c r="M168" s="16"/>
    </row>
    <row r="169" spans="1:24" ht="123" customHeight="1" thickBot="1" x14ac:dyDescent="0.35">
      <c r="A169" s="60" t="s">
        <v>188</v>
      </c>
      <c r="B169" s="159" t="s">
        <v>188</v>
      </c>
      <c r="C169" s="14"/>
      <c r="D169" s="14"/>
      <c r="E169" s="6"/>
      <c r="F169" s="6"/>
      <c r="G169" s="6"/>
      <c r="H169" s="6"/>
      <c r="I169" s="6"/>
      <c r="J169" s="6"/>
      <c r="K169" s="2" t="str">
        <f>IF(AND(G168&gt;=O170,G168&lt;=P170),N170,IF(AND(G168&gt;=O171,G168&lt;=P171),N171,IF(AND(G168&gt;=O172,G168&lt;=P172),N172,IF(AND(G168&gt;=O173,G168&lt;=P173),N173,IF(AND(G168&gt;=O174,G168&lt;=P174),N174,IF(AND(G168&gt;=O175,G168&lt;=P175),N175,N176))))))</f>
        <v xml:space="preserve">Verify Data Entry - Enter 0 for N.N </v>
      </c>
      <c r="L169" s="16"/>
      <c r="M169" s="16"/>
      <c r="O169" s="282" t="s">
        <v>0</v>
      </c>
      <c r="P169" s="282" t="s">
        <v>1</v>
      </c>
    </row>
    <row r="170" spans="1:24" ht="57.6" hidden="1" x14ac:dyDescent="0.3">
      <c r="A170" s="60" t="s">
        <v>87</v>
      </c>
      <c r="B170" s="159"/>
      <c r="C170" s="14"/>
      <c r="D170" s="14"/>
      <c r="E170" s="6"/>
      <c r="F170" s="6"/>
      <c r="G170" s="6"/>
      <c r="H170" s="6"/>
      <c r="I170" s="6"/>
      <c r="J170" s="6"/>
      <c r="K170" s="1"/>
      <c r="L170" s="16"/>
      <c r="M170" s="16"/>
      <c r="N170" s="284" t="s">
        <v>380</v>
      </c>
      <c r="O170" s="282">
        <v>0</v>
      </c>
      <c r="P170" s="282">
        <v>2</v>
      </c>
    </row>
    <row r="171" spans="1:24" ht="57.6" hidden="1" x14ac:dyDescent="0.3">
      <c r="A171" s="60"/>
      <c r="B171" s="159"/>
      <c r="C171" s="14"/>
      <c r="D171" s="14"/>
      <c r="E171" s="6"/>
      <c r="F171" s="6"/>
      <c r="G171" s="6"/>
      <c r="H171" s="6"/>
      <c r="I171" s="6"/>
      <c r="J171" s="6"/>
      <c r="K171" s="1"/>
      <c r="L171" s="16"/>
      <c r="M171" s="16"/>
      <c r="N171" s="284" t="s">
        <v>381</v>
      </c>
      <c r="O171" s="282">
        <v>2.0099999999999998</v>
      </c>
      <c r="P171" s="282">
        <v>5.9</v>
      </c>
    </row>
    <row r="172" spans="1:24" ht="28.8" hidden="1" x14ac:dyDescent="0.3">
      <c r="A172" s="60"/>
      <c r="B172" s="159"/>
      <c r="C172" s="14"/>
      <c r="D172" s="14"/>
      <c r="E172" s="6"/>
      <c r="F172" s="6"/>
      <c r="G172" s="6"/>
      <c r="H172" s="6"/>
      <c r="I172" s="6"/>
      <c r="J172" s="6"/>
      <c r="K172" s="1"/>
      <c r="L172" s="16"/>
      <c r="M172" s="16"/>
      <c r="N172" s="284" t="s">
        <v>382</v>
      </c>
      <c r="O172" s="282">
        <v>5.91</v>
      </c>
      <c r="P172" s="282">
        <v>6.5</v>
      </c>
    </row>
    <row r="173" spans="1:24" ht="100.8" hidden="1" x14ac:dyDescent="0.3">
      <c r="A173" s="60"/>
      <c r="B173" s="159"/>
      <c r="C173" s="14"/>
      <c r="D173" s="14"/>
      <c r="E173" s="6"/>
      <c r="F173" s="6"/>
      <c r="G173" s="6"/>
      <c r="H173" s="6"/>
      <c r="I173" s="6"/>
      <c r="J173" s="6"/>
      <c r="K173" s="1"/>
      <c r="L173" s="16"/>
      <c r="M173" s="16"/>
      <c r="N173" s="284" t="s">
        <v>383</v>
      </c>
      <c r="O173" s="282">
        <v>6.51</v>
      </c>
      <c r="P173" s="282">
        <v>8</v>
      </c>
    </row>
    <row r="174" spans="1:24" ht="115.2" hidden="1" x14ac:dyDescent="0.3">
      <c r="A174" s="60"/>
      <c r="B174" s="159"/>
      <c r="C174" s="14"/>
      <c r="D174" s="14"/>
      <c r="E174" s="6"/>
      <c r="F174" s="6"/>
      <c r="G174" s="6"/>
      <c r="H174" s="6"/>
      <c r="I174" s="6"/>
      <c r="J174" s="6"/>
      <c r="K174" s="1"/>
      <c r="L174" s="16"/>
      <c r="M174" s="16"/>
      <c r="N174" s="284" t="s">
        <v>384</v>
      </c>
      <c r="O174" s="282">
        <v>8.01</v>
      </c>
      <c r="P174" s="282">
        <v>10</v>
      </c>
    </row>
    <row r="175" spans="1:24" ht="100.8" hidden="1" x14ac:dyDescent="0.3">
      <c r="A175" s="60"/>
      <c r="B175" s="159"/>
      <c r="C175" s="14"/>
      <c r="D175" s="14"/>
      <c r="E175" s="6"/>
      <c r="F175" s="6"/>
      <c r="G175" s="6"/>
      <c r="H175" s="6"/>
      <c r="I175" s="6"/>
      <c r="J175" s="6"/>
      <c r="K175" s="1"/>
      <c r="L175" s="16"/>
      <c r="M175" s="16"/>
      <c r="N175" s="284" t="s">
        <v>385</v>
      </c>
      <c r="O175" s="282">
        <v>10.01</v>
      </c>
      <c r="P175" s="282">
        <v>20</v>
      </c>
    </row>
    <row r="176" spans="1:24" hidden="1" x14ac:dyDescent="0.3">
      <c r="A176" s="60"/>
      <c r="B176" s="159"/>
      <c r="C176" s="14"/>
      <c r="D176" s="14"/>
      <c r="E176" s="6"/>
      <c r="F176" s="6"/>
      <c r="G176" s="6"/>
      <c r="H176" s="6"/>
      <c r="I176" s="6"/>
      <c r="J176" s="6"/>
      <c r="L176" s="16"/>
      <c r="M176" s="16"/>
      <c r="N176" s="282" t="s">
        <v>351</v>
      </c>
    </row>
    <row r="177" spans="1:24" x14ac:dyDescent="0.3">
      <c r="A177" s="60" t="s">
        <v>188</v>
      </c>
      <c r="B177" s="159" t="s">
        <v>188</v>
      </c>
      <c r="C177" s="14"/>
      <c r="D177" s="14"/>
      <c r="E177" s="6"/>
      <c r="F177" s="6"/>
      <c r="G177" s="6"/>
      <c r="H177" s="6"/>
      <c r="I177" s="6"/>
      <c r="J177" s="6"/>
      <c r="K177" s="6"/>
      <c r="L177" s="16"/>
      <c r="M177" s="16"/>
    </row>
    <row r="178" spans="1:24" x14ac:dyDescent="0.3">
      <c r="A178" s="60" t="s">
        <v>188</v>
      </c>
      <c r="B178" s="159" t="s">
        <v>188</v>
      </c>
      <c r="C178" s="14"/>
      <c r="D178" s="14"/>
      <c r="E178" s="15" t="str">
        <f>IF(AND(G168&gt;=0,G168&lt;=6),N179,IF(AND(G168&gt;=6,G168&lt;=20),N180,N181))</f>
        <v>Verify Data Entry</v>
      </c>
      <c r="F178" s="6"/>
      <c r="G178" s="6"/>
      <c r="H178" s="6"/>
      <c r="I178" s="6"/>
      <c r="J178" s="6"/>
      <c r="K178" s="6"/>
      <c r="L178" s="16"/>
      <c r="M178" s="16"/>
    </row>
    <row r="179" spans="1:24" ht="16.8" customHeight="1" x14ac:dyDescent="0.3">
      <c r="A179" s="60" t="s">
        <v>188</v>
      </c>
      <c r="B179" s="159" t="s">
        <v>188</v>
      </c>
      <c r="C179" s="14"/>
      <c r="D179" s="14"/>
      <c r="E179" s="17">
        <f>IF(AND(E178=N179),X184,0)</f>
        <v>0</v>
      </c>
      <c r="F179" s="6" t="s">
        <v>80</v>
      </c>
      <c r="G179" s="4" t="s">
        <v>11</v>
      </c>
      <c r="H179" s="6">
        <f>IF(AND(E178=N179),W184,0)</f>
        <v>0</v>
      </c>
      <c r="I179" s="6" t="s">
        <v>13</v>
      </c>
      <c r="J179" s="6"/>
      <c r="K179" s="6"/>
      <c r="L179" s="16"/>
      <c r="M179" s="16"/>
      <c r="N179" s="284" t="s">
        <v>386</v>
      </c>
    </row>
    <row r="180" spans="1:24" hidden="1" x14ac:dyDescent="0.3">
      <c r="A180" s="60"/>
      <c r="B180" s="159"/>
      <c r="C180" s="14"/>
      <c r="D180" s="14"/>
      <c r="E180" s="6"/>
      <c r="F180" s="6"/>
      <c r="G180" s="6"/>
      <c r="H180" s="6"/>
      <c r="I180" s="6"/>
      <c r="J180" s="6"/>
      <c r="K180" s="6"/>
      <c r="L180" s="16"/>
      <c r="M180" s="16"/>
      <c r="N180" s="284" t="s">
        <v>12</v>
      </c>
    </row>
    <row r="181" spans="1:24" hidden="1" x14ac:dyDescent="0.3">
      <c r="A181" s="60"/>
      <c r="B181" s="159"/>
      <c r="C181" s="14"/>
      <c r="D181" s="14"/>
      <c r="E181" s="6"/>
      <c r="F181" s="6"/>
      <c r="G181" s="6"/>
      <c r="H181" s="6"/>
      <c r="I181" s="6"/>
      <c r="J181" s="6"/>
      <c r="K181" s="6"/>
      <c r="L181" s="16"/>
      <c r="M181" s="16"/>
      <c r="N181" s="284" t="s">
        <v>5</v>
      </c>
    </row>
    <row r="182" spans="1:24" hidden="1" x14ac:dyDescent="0.3">
      <c r="A182" s="60"/>
      <c r="B182" s="159"/>
      <c r="C182" s="14"/>
      <c r="D182" s="14"/>
      <c r="E182" s="6"/>
      <c r="F182" s="6"/>
      <c r="G182" s="6"/>
      <c r="H182" s="6"/>
      <c r="I182" s="6"/>
      <c r="J182" s="6"/>
      <c r="K182" s="6"/>
      <c r="L182" s="16"/>
      <c r="M182" s="16"/>
      <c r="N182" s="284"/>
    </row>
    <row r="183" spans="1:24" hidden="1" x14ac:dyDescent="0.3">
      <c r="A183" s="62"/>
      <c r="B183" s="159"/>
      <c r="C183" s="14"/>
      <c r="D183" s="14"/>
      <c r="E183" s="6"/>
      <c r="F183" s="6"/>
      <c r="G183" s="6"/>
      <c r="H183" s="6"/>
      <c r="I183" s="6"/>
      <c r="J183" s="6"/>
      <c r="K183" s="6"/>
      <c r="L183" s="16"/>
      <c r="M183" s="16"/>
      <c r="O183" s="282" t="s">
        <v>14</v>
      </c>
      <c r="P183" s="282" t="s">
        <v>15</v>
      </c>
      <c r="Q183" s="282" t="s">
        <v>16</v>
      </c>
      <c r="R183" s="282" t="s">
        <v>17</v>
      </c>
      <c r="S183" s="282" t="s">
        <v>18</v>
      </c>
      <c r="U183" s="282" t="s">
        <v>19</v>
      </c>
      <c r="V183" s="282" t="s">
        <v>20</v>
      </c>
      <c r="W183" s="282" t="s">
        <v>21</v>
      </c>
      <c r="X183" s="282" t="s">
        <v>22</v>
      </c>
    </row>
    <row r="184" spans="1:24" ht="15" thickBot="1" x14ac:dyDescent="0.35">
      <c r="A184" s="61" t="s">
        <v>188</v>
      </c>
      <c r="B184" s="159" t="s">
        <v>188</v>
      </c>
      <c r="C184" s="14"/>
      <c r="D184" s="18"/>
      <c r="E184" s="19"/>
      <c r="F184" s="19"/>
      <c r="G184" s="19"/>
      <c r="H184" s="19"/>
      <c r="I184" s="19"/>
      <c r="J184" s="19"/>
      <c r="K184" s="19"/>
      <c r="L184" s="20"/>
      <c r="M184" s="16"/>
      <c r="O184" s="282">
        <v>4000</v>
      </c>
      <c r="P184" s="282" t="str">
        <f>G168</f>
        <v>Enter Data</v>
      </c>
      <c r="Q184" s="282">
        <v>6</v>
      </c>
      <c r="R184" s="282" t="e">
        <f>Q184-P184</f>
        <v>#VALUE!</v>
      </c>
      <c r="S184" s="282" t="e">
        <f>R184*$G$7/O184*1000</f>
        <v>#VALUE!</v>
      </c>
      <c r="U184" s="282">
        <v>1</v>
      </c>
      <c r="V184" s="282" t="e">
        <f>R184/U184</f>
        <v>#VALUE!</v>
      </c>
      <c r="W184" s="282" t="e">
        <f>ROUNDUP(V184,0)</f>
        <v>#VALUE!</v>
      </c>
      <c r="X184" s="285" t="e">
        <f>S184/W184</f>
        <v>#VALUE!</v>
      </c>
    </row>
    <row r="185" spans="1:24" ht="15" thickBot="1" x14ac:dyDescent="0.35">
      <c r="A185" s="60" t="s">
        <v>188</v>
      </c>
      <c r="B185" s="159" t="s">
        <v>188</v>
      </c>
      <c r="C185" s="14"/>
      <c r="D185" s="6"/>
      <c r="E185" s="6"/>
      <c r="F185" s="6"/>
      <c r="G185" s="6"/>
      <c r="H185" s="6"/>
      <c r="I185" s="6"/>
      <c r="J185" s="6"/>
      <c r="K185" s="6"/>
      <c r="L185" s="6"/>
      <c r="M185" s="16"/>
    </row>
    <row r="186" spans="1:24" ht="8.4" customHeight="1" thickBot="1" x14ac:dyDescent="0.35">
      <c r="A186" s="60" t="s">
        <v>188</v>
      </c>
      <c r="B186" s="159" t="s">
        <v>188</v>
      </c>
      <c r="C186" s="14"/>
      <c r="D186" s="11"/>
      <c r="E186" s="12"/>
      <c r="F186" s="12"/>
      <c r="G186" s="12"/>
      <c r="H186" s="12"/>
      <c r="I186" s="12"/>
      <c r="J186" s="12"/>
      <c r="K186" s="12"/>
      <c r="L186" s="13"/>
      <c r="M186" s="16"/>
    </row>
    <row r="187" spans="1:24" ht="18.600000000000001" thickBot="1" x14ac:dyDescent="0.4">
      <c r="A187" s="60" t="s">
        <v>188</v>
      </c>
      <c r="B187" s="159" t="s">
        <v>188</v>
      </c>
      <c r="C187" s="14"/>
      <c r="D187" s="14"/>
      <c r="E187" s="23" t="s">
        <v>193</v>
      </c>
      <c r="F187" s="6"/>
      <c r="G187" s="31" t="s">
        <v>183</v>
      </c>
      <c r="H187" s="6" t="s">
        <v>4</v>
      </c>
      <c r="I187" s="6"/>
      <c r="J187" s="6"/>
      <c r="K187" s="15" t="s">
        <v>7</v>
      </c>
      <c r="L187" s="16"/>
      <c r="M187" s="16"/>
    </row>
    <row r="188" spans="1:24" ht="130.05000000000001" customHeight="1" thickBot="1" x14ac:dyDescent="0.35">
      <c r="A188" s="60" t="s">
        <v>188</v>
      </c>
      <c r="B188" s="159" t="s">
        <v>188</v>
      </c>
      <c r="C188" s="14"/>
      <c r="D188" s="14"/>
      <c r="E188" s="6"/>
      <c r="F188" s="6"/>
      <c r="G188" s="6"/>
      <c r="H188" s="6"/>
      <c r="I188" s="6"/>
      <c r="J188" s="6"/>
      <c r="K188" s="2" t="str">
        <f>IF(AND(G187&gt;=O189,G187&lt;=P189),N189,IF(AND(G187&gt;=O190,G187&lt;=P190),N190,IF(AND(G187&gt;=O191,G187&lt;=P191),N191,IF(AND(G187&gt;=O192,G187&lt;=P192),N192,IF(AND(G187&gt;=O193,G187&lt;=P193),N193,IF(AND(G187&gt;=O194,G187&lt;=P194),N194,IF(AND(G187&gt;=O195,G187&lt;=P195),N195,N196)))))))</f>
        <v>Verify Data Entry</v>
      </c>
      <c r="L188" s="16"/>
      <c r="M188" s="16"/>
      <c r="O188" s="282" t="s">
        <v>0</v>
      </c>
      <c r="P188" s="282" t="s">
        <v>1</v>
      </c>
    </row>
    <row r="189" spans="1:24" ht="86.4" hidden="1" x14ac:dyDescent="0.3">
      <c r="A189" s="60"/>
      <c r="B189" s="159"/>
      <c r="C189" s="14"/>
      <c r="D189" s="14"/>
      <c r="E189" s="6"/>
      <c r="F189" s="6"/>
      <c r="G189" s="6"/>
      <c r="H189" s="6"/>
      <c r="I189" s="6"/>
      <c r="J189" s="6"/>
      <c r="K189" s="1"/>
      <c r="L189" s="16"/>
      <c r="M189" s="16"/>
      <c r="N189" s="284" t="s">
        <v>296</v>
      </c>
      <c r="O189" s="282">
        <v>0</v>
      </c>
      <c r="P189" s="282">
        <v>0</v>
      </c>
    </row>
    <row r="190" spans="1:24" ht="57.6" hidden="1" x14ac:dyDescent="0.3">
      <c r="A190" s="60"/>
      <c r="B190" s="159"/>
      <c r="C190" s="14"/>
      <c r="D190" s="14"/>
      <c r="E190" s="6"/>
      <c r="F190" s="6"/>
      <c r="G190" s="6"/>
      <c r="H190" s="6"/>
      <c r="I190" s="6"/>
      <c r="J190" s="6"/>
      <c r="K190" s="1"/>
      <c r="L190" s="16"/>
      <c r="M190" s="16"/>
      <c r="N190" s="284" t="s">
        <v>51</v>
      </c>
      <c r="O190" s="282">
        <v>0.01</v>
      </c>
      <c r="P190" s="282">
        <v>0.49</v>
      </c>
    </row>
    <row r="191" spans="1:24" ht="57.6" hidden="1" x14ac:dyDescent="0.3">
      <c r="A191" s="60"/>
      <c r="B191" s="159"/>
      <c r="C191" s="14"/>
      <c r="D191" s="14"/>
      <c r="E191" s="6"/>
      <c r="F191" s="6"/>
      <c r="G191" s="6"/>
      <c r="H191" s="6"/>
      <c r="I191" s="6"/>
      <c r="J191" s="6"/>
      <c r="K191" s="1"/>
      <c r="L191" s="16"/>
      <c r="M191" s="16"/>
      <c r="N191" s="284" t="s">
        <v>52</v>
      </c>
      <c r="O191" s="282">
        <v>0.5</v>
      </c>
      <c r="P191" s="282">
        <v>1.39</v>
      </c>
    </row>
    <row r="192" spans="1:24" ht="72" hidden="1" x14ac:dyDescent="0.3">
      <c r="A192" s="60"/>
      <c r="B192" s="159"/>
      <c r="C192" s="14"/>
      <c r="D192" s="14"/>
      <c r="E192" s="6"/>
      <c r="F192" s="6"/>
      <c r="G192" s="6"/>
      <c r="H192" s="6"/>
      <c r="I192" s="6"/>
      <c r="J192" s="6"/>
      <c r="K192" s="1"/>
      <c r="L192" s="16"/>
      <c r="M192" s="16"/>
      <c r="N192" s="284" t="s">
        <v>446</v>
      </c>
      <c r="O192" s="282">
        <v>1.4</v>
      </c>
      <c r="P192" s="282">
        <v>1.5</v>
      </c>
    </row>
    <row r="193" spans="1:24" ht="86.4" hidden="1" x14ac:dyDescent="0.3">
      <c r="A193" s="60"/>
      <c r="B193" s="159"/>
      <c r="C193" s="14"/>
      <c r="D193" s="14"/>
      <c r="E193" s="6"/>
      <c r="F193" s="6"/>
      <c r="G193" s="6"/>
      <c r="H193" s="6"/>
      <c r="I193" s="6"/>
      <c r="J193" s="6"/>
      <c r="K193" s="1"/>
      <c r="L193" s="16"/>
      <c r="M193" s="16"/>
      <c r="N193" s="284" t="s">
        <v>53</v>
      </c>
      <c r="O193" s="282">
        <v>1.51</v>
      </c>
      <c r="P193" s="282">
        <v>1.8</v>
      </c>
    </row>
    <row r="194" spans="1:24" ht="100.8" hidden="1" x14ac:dyDescent="0.3">
      <c r="A194" s="60"/>
      <c r="B194" s="159"/>
      <c r="C194" s="14"/>
      <c r="D194" s="14"/>
      <c r="E194" s="6"/>
      <c r="F194" s="6"/>
      <c r="G194" s="6"/>
      <c r="H194" s="6"/>
      <c r="I194" s="6"/>
      <c r="J194" s="6"/>
      <c r="K194" s="1"/>
      <c r="L194" s="16"/>
      <c r="M194" s="16"/>
      <c r="N194" s="284" t="s">
        <v>54</v>
      </c>
      <c r="O194" s="282">
        <v>1.81</v>
      </c>
      <c r="P194" s="282">
        <v>2</v>
      </c>
    </row>
    <row r="195" spans="1:24" ht="72" hidden="1" x14ac:dyDescent="0.3">
      <c r="A195" s="60"/>
      <c r="B195" s="159"/>
      <c r="C195" s="14"/>
      <c r="D195" s="14"/>
      <c r="E195" s="6"/>
      <c r="F195" s="6"/>
      <c r="G195" s="6"/>
      <c r="H195" s="6"/>
      <c r="I195" s="6"/>
      <c r="J195" s="6"/>
      <c r="K195" s="1"/>
      <c r="L195" s="16"/>
      <c r="M195" s="16"/>
      <c r="N195" s="284" t="s">
        <v>55</v>
      </c>
      <c r="O195" s="282">
        <v>2.0099999999999998</v>
      </c>
      <c r="P195" s="282">
        <v>3</v>
      </c>
    </row>
    <row r="196" spans="1:24" hidden="1" x14ac:dyDescent="0.3">
      <c r="A196" s="60"/>
      <c r="B196" s="159"/>
      <c r="C196" s="14"/>
      <c r="D196" s="14"/>
      <c r="E196" s="6"/>
      <c r="F196" s="6"/>
      <c r="G196" s="6"/>
      <c r="H196" s="6"/>
      <c r="I196" s="6"/>
      <c r="J196" s="6"/>
      <c r="L196" s="16"/>
      <c r="M196" s="16"/>
      <c r="N196" s="282" t="s">
        <v>5</v>
      </c>
    </row>
    <row r="197" spans="1:24" x14ac:dyDescent="0.3">
      <c r="A197" s="60" t="s">
        <v>188</v>
      </c>
      <c r="B197" s="159" t="s">
        <v>188</v>
      </c>
      <c r="C197" s="14"/>
      <c r="D197" s="14"/>
      <c r="E197" s="6"/>
      <c r="F197" s="6"/>
      <c r="G197" s="6"/>
      <c r="H197" s="6"/>
      <c r="I197" s="6"/>
      <c r="J197" s="6"/>
      <c r="K197" s="6"/>
      <c r="L197" s="16"/>
      <c r="M197" s="16"/>
    </row>
    <row r="198" spans="1:24" x14ac:dyDescent="0.3">
      <c r="A198" s="60" t="s">
        <v>188</v>
      </c>
      <c r="B198" s="159" t="s">
        <v>188</v>
      </c>
      <c r="C198" s="14"/>
      <c r="D198" s="14"/>
      <c r="E198" s="15" t="str">
        <f>IF(AND(G187&gt;=0,G187&lt;=1.5),N199,IF(AND(G187&gt;=1.5,G187&lt;=3),N200,N201))</f>
        <v>Verify Data Entry</v>
      </c>
      <c r="F198" s="6"/>
      <c r="G198" s="6"/>
      <c r="H198" s="6"/>
      <c r="I198" s="6"/>
      <c r="J198" s="6"/>
      <c r="K198" s="6"/>
      <c r="L198" s="16"/>
      <c r="M198" s="16"/>
    </row>
    <row r="199" spans="1:24" ht="18.600000000000001" customHeight="1" x14ac:dyDescent="0.3">
      <c r="A199" s="60" t="s">
        <v>188</v>
      </c>
      <c r="B199" s="159" t="s">
        <v>188</v>
      </c>
      <c r="C199" s="14"/>
      <c r="D199" s="14"/>
      <c r="E199" s="17">
        <f>IF(AND(E198=N199),X204,0)</f>
        <v>0</v>
      </c>
      <c r="F199" s="6" t="s">
        <v>80</v>
      </c>
      <c r="G199" s="4" t="s">
        <v>11</v>
      </c>
      <c r="H199" s="6">
        <f>IF(AND(E198=N199),W204,0)</f>
        <v>0</v>
      </c>
      <c r="I199" s="6" t="s">
        <v>13</v>
      </c>
      <c r="J199" s="6"/>
      <c r="K199" s="6"/>
      <c r="L199" s="16"/>
      <c r="M199" s="16"/>
      <c r="N199" s="284" t="s">
        <v>56</v>
      </c>
    </row>
    <row r="200" spans="1:24" hidden="1" x14ac:dyDescent="0.3">
      <c r="A200" s="60"/>
      <c r="B200" s="159"/>
      <c r="C200" s="14"/>
      <c r="D200" s="14"/>
      <c r="E200" s="6"/>
      <c r="F200" s="6"/>
      <c r="G200" s="6"/>
      <c r="H200" s="6"/>
      <c r="I200" s="6"/>
      <c r="J200" s="6"/>
      <c r="K200" s="6"/>
      <c r="L200" s="16"/>
      <c r="M200" s="16"/>
      <c r="N200" s="284" t="s">
        <v>12</v>
      </c>
    </row>
    <row r="201" spans="1:24" hidden="1" x14ac:dyDescent="0.3">
      <c r="A201" s="60"/>
      <c r="B201" s="159"/>
      <c r="C201" s="14"/>
      <c r="D201" s="14"/>
      <c r="E201" s="6"/>
      <c r="F201" s="6"/>
      <c r="G201" s="6"/>
      <c r="H201" s="6"/>
      <c r="I201" s="6"/>
      <c r="J201" s="6"/>
      <c r="K201" s="6"/>
      <c r="L201" s="16"/>
      <c r="M201" s="16"/>
      <c r="N201" s="284" t="s">
        <v>5</v>
      </c>
    </row>
    <row r="202" spans="1:24" hidden="1" x14ac:dyDescent="0.3">
      <c r="A202" s="60"/>
      <c r="B202" s="159"/>
      <c r="C202" s="14"/>
      <c r="D202" s="14"/>
      <c r="E202" s="6"/>
      <c r="F202" s="6"/>
      <c r="G202" s="6"/>
      <c r="H202" s="6"/>
      <c r="I202" s="6"/>
      <c r="J202" s="6"/>
      <c r="K202" s="6"/>
      <c r="L202" s="16"/>
      <c r="M202" s="16"/>
      <c r="N202" s="284"/>
    </row>
    <row r="203" spans="1:24" hidden="1" x14ac:dyDescent="0.3">
      <c r="A203" s="62"/>
      <c r="B203" s="159"/>
      <c r="C203" s="14"/>
      <c r="D203" s="14"/>
      <c r="E203" s="6"/>
      <c r="F203" s="6"/>
      <c r="G203" s="6"/>
      <c r="H203" s="6"/>
      <c r="I203" s="6"/>
      <c r="J203" s="6"/>
      <c r="K203" s="6"/>
      <c r="L203" s="16"/>
      <c r="M203" s="16"/>
      <c r="O203" s="282" t="s">
        <v>14</v>
      </c>
      <c r="P203" s="282" t="s">
        <v>15</v>
      </c>
      <c r="Q203" s="282" t="s">
        <v>16</v>
      </c>
      <c r="R203" s="282" t="s">
        <v>17</v>
      </c>
      <c r="S203" s="282" t="s">
        <v>18</v>
      </c>
      <c r="U203" s="282" t="s">
        <v>19</v>
      </c>
      <c r="V203" s="282" t="s">
        <v>20</v>
      </c>
      <c r="W203" s="282" t="s">
        <v>21</v>
      </c>
      <c r="X203" s="282" t="s">
        <v>22</v>
      </c>
    </row>
    <row r="204" spans="1:24" ht="15" thickBot="1" x14ac:dyDescent="0.35">
      <c r="A204" s="61" t="s">
        <v>188</v>
      </c>
      <c r="B204" s="159" t="s">
        <v>188</v>
      </c>
      <c r="C204" s="14"/>
      <c r="D204" s="18"/>
      <c r="E204" s="19"/>
      <c r="F204" s="19"/>
      <c r="G204" s="19"/>
      <c r="H204" s="19"/>
      <c r="I204" s="19"/>
      <c r="J204" s="19"/>
      <c r="K204" s="19"/>
      <c r="L204" s="20"/>
      <c r="M204" s="16"/>
      <c r="O204" s="282">
        <v>1000</v>
      </c>
      <c r="P204" s="282" t="str">
        <f>G187</f>
        <v>Enter Data</v>
      </c>
      <c r="Q204" s="282">
        <v>1.5</v>
      </c>
      <c r="R204" s="282" t="e">
        <f>Q204-P204</f>
        <v>#VALUE!</v>
      </c>
      <c r="S204" s="282" t="e">
        <f>R204*$G$7/O204*1000</f>
        <v>#VALUE!</v>
      </c>
      <c r="U204" s="282">
        <v>0.1</v>
      </c>
      <c r="V204" s="282" t="e">
        <f>R204/U204</f>
        <v>#VALUE!</v>
      </c>
      <c r="W204" s="282" t="e">
        <f>ROUNDUP(V204,0)</f>
        <v>#VALUE!</v>
      </c>
      <c r="X204" s="285" t="e">
        <f>S204/W204</f>
        <v>#VALUE!</v>
      </c>
    </row>
    <row r="205" spans="1:24" hidden="1" x14ac:dyDescent="0.3">
      <c r="B205" s="159"/>
      <c r="C205" s="14"/>
      <c r="D205" s="6"/>
      <c r="E205" s="6"/>
      <c r="F205" s="6"/>
      <c r="G205" s="6"/>
      <c r="H205" s="6"/>
      <c r="I205" s="6"/>
      <c r="J205" s="6"/>
      <c r="K205" s="6"/>
      <c r="L205" s="6"/>
      <c r="M205" s="16"/>
    </row>
    <row r="206" spans="1:24" ht="15" thickBot="1" x14ac:dyDescent="0.35">
      <c r="A206" s="60" t="s">
        <v>188</v>
      </c>
      <c r="B206" s="159" t="s">
        <v>188</v>
      </c>
      <c r="C206" s="14"/>
      <c r="D206" s="6"/>
      <c r="E206" s="6"/>
      <c r="F206" s="6"/>
      <c r="G206" s="6"/>
      <c r="H206" s="6"/>
      <c r="I206" s="6"/>
      <c r="J206" s="6"/>
      <c r="K206" s="6"/>
      <c r="L206" s="6"/>
      <c r="M206" s="16"/>
    </row>
    <row r="207" spans="1:24" ht="8.4" customHeight="1" x14ac:dyDescent="0.3">
      <c r="A207" s="60" t="s">
        <v>188</v>
      </c>
      <c r="B207" s="159" t="s">
        <v>188</v>
      </c>
      <c r="C207" s="14"/>
      <c r="D207" s="11"/>
      <c r="E207" s="12"/>
      <c r="F207" s="12"/>
      <c r="G207" s="12"/>
      <c r="H207" s="12"/>
      <c r="I207" s="12"/>
      <c r="J207" s="12"/>
      <c r="K207" s="12"/>
      <c r="L207" s="13"/>
      <c r="M207" s="16"/>
    </row>
    <row r="208" spans="1:24" ht="18.600000000000001" thickBot="1" x14ac:dyDescent="0.4">
      <c r="A208" s="60" t="s">
        <v>188</v>
      </c>
      <c r="B208" s="159" t="s">
        <v>188</v>
      </c>
      <c r="C208" s="14"/>
      <c r="D208" s="14"/>
      <c r="E208" s="23" t="s">
        <v>141</v>
      </c>
      <c r="F208" s="6"/>
      <c r="G208" s="6"/>
      <c r="H208" s="24"/>
      <c r="I208" s="6"/>
      <c r="J208" s="6"/>
      <c r="K208" s="15" t="s">
        <v>2</v>
      </c>
      <c r="L208" s="16"/>
      <c r="M208" s="16"/>
    </row>
    <row r="209" spans="1:24" ht="334.5" customHeight="1" thickBot="1" x14ac:dyDescent="0.35">
      <c r="A209" s="60" t="s">
        <v>188</v>
      </c>
      <c r="B209" s="159" t="s">
        <v>188</v>
      </c>
      <c r="C209" s="14"/>
      <c r="D209" s="14"/>
      <c r="E209" s="6"/>
      <c r="F209" s="6"/>
      <c r="G209" s="6"/>
      <c r="H209" s="6"/>
      <c r="I209" s="6"/>
      <c r="J209" s="6"/>
      <c r="K209" s="2" t="str">
        <f>N209</f>
        <v>Unfortunately this ICP test does not measure Rubidium as the Reef Moonshiners ICP-OES and ICP-MS do. A Reef Moonshiner's ICP test is recommend as part of a future purchase, to be included as a box filler. 
Rubidium is strongly recommended to be dosed as part of the Reef Moonshiner program!
Rubidium is a very influencing element with very positive effects to Shrooms, Zoa, Torches, all Soft corals as well to SPS. Many Moonshiner user repeatedly see significant effects and improvements when this element is supplemented.
Since Rubidium is a very expensive metal it is barely included in salt mixes and supplements. The ICP testing has shown that most tanks are lacking therefore on Rubidium, not even reaching the natural level of 200µg/L.
Rubidium is done in 2 steps.
1.) Initial correction dosage of 200µg/L (equal to 0.2mg/L / equal 0.2ppm)
2.) Subsequent refreshments of either monthly or daily, your choice.
By using a Reef Moonshiner's ICP Test, Rubidium will be treated as a corrective Element.
See dosing instructions below, and more information can be found in the Reef Moonshiner Handbook on Rubidium.</v>
      </c>
      <c r="L209" s="16"/>
      <c r="M209" s="16"/>
      <c r="N209" s="286" t="s">
        <v>447</v>
      </c>
      <c r="O209" s="282" t="s">
        <v>0</v>
      </c>
      <c r="P209" s="282" t="s">
        <v>1</v>
      </c>
    </row>
    <row r="210" spans="1:24" x14ac:dyDescent="0.3">
      <c r="A210" s="60" t="s">
        <v>188</v>
      </c>
      <c r="B210" s="159" t="s">
        <v>188</v>
      </c>
      <c r="C210" s="14"/>
      <c r="D210" s="14"/>
      <c r="E210" s="6"/>
      <c r="F210" s="6"/>
      <c r="G210" s="6"/>
      <c r="H210" s="6"/>
      <c r="I210" s="6"/>
      <c r="J210" s="6"/>
      <c r="K210" s="6"/>
      <c r="L210" s="16"/>
      <c r="M210" s="16"/>
    </row>
    <row r="211" spans="1:24" x14ac:dyDescent="0.3">
      <c r="A211" s="60" t="s">
        <v>188</v>
      </c>
      <c r="B211" s="159" t="s">
        <v>188</v>
      </c>
      <c r="C211" s="14"/>
      <c r="D211" s="14"/>
      <c r="E211" s="15" t="s">
        <v>145</v>
      </c>
      <c r="F211" s="6"/>
      <c r="G211" s="6"/>
      <c r="H211" s="6"/>
      <c r="I211" s="6"/>
      <c r="J211" s="6"/>
      <c r="K211" s="6"/>
      <c r="L211" s="16"/>
      <c r="M211" s="16"/>
    </row>
    <row r="212" spans="1:24" x14ac:dyDescent="0.3">
      <c r="A212" s="60" t="s">
        <v>188</v>
      </c>
      <c r="B212" s="159" t="s">
        <v>188</v>
      </c>
      <c r="C212" s="14"/>
      <c r="D212" s="14"/>
      <c r="E212" s="17" t="e">
        <f>X214</f>
        <v>#VALUE!</v>
      </c>
      <c r="F212" s="6" t="s">
        <v>80</v>
      </c>
      <c r="G212" s="4" t="s">
        <v>11</v>
      </c>
      <c r="H212" s="6">
        <f>W214</f>
        <v>2</v>
      </c>
      <c r="I212" s="6" t="s">
        <v>13</v>
      </c>
      <c r="J212" s="6"/>
      <c r="K212" s="6"/>
      <c r="L212" s="16"/>
      <c r="M212" s="16"/>
      <c r="N212" s="284"/>
    </row>
    <row r="213" spans="1:24" hidden="1" x14ac:dyDescent="0.3">
      <c r="A213" s="62"/>
      <c r="B213" s="159"/>
      <c r="C213" s="14"/>
      <c r="D213" s="14"/>
      <c r="E213" s="6"/>
      <c r="F213" s="6"/>
      <c r="G213" s="6"/>
      <c r="H213" s="6"/>
      <c r="I213" s="6"/>
      <c r="J213" s="6"/>
      <c r="K213" s="6"/>
      <c r="L213" s="16"/>
      <c r="M213" s="16"/>
      <c r="O213" s="282" t="s">
        <v>14</v>
      </c>
      <c r="P213" s="282" t="s">
        <v>15</v>
      </c>
      <c r="Q213" s="282" t="s">
        <v>16</v>
      </c>
      <c r="R213" s="282" t="s">
        <v>17</v>
      </c>
      <c r="S213" s="282" t="s">
        <v>18</v>
      </c>
      <c r="U213" s="282" t="s">
        <v>19</v>
      </c>
      <c r="V213" s="282" t="s">
        <v>20</v>
      </c>
      <c r="W213" s="282" t="s">
        <v>21</v>
      </c>
      <c r="X213" s="282" t="s">
        <v>22</v>
      </c>
    </row>
    <row r="214" spans="1:24" x14ac:dyDescent="0.3">
      <c r="A214" s="61" t="s">
        <v>188</v>
      </c>
      <c r="B214" s="159" t="s">
        <v>188</v>
      </c>
      <c r="C214" s="14"/>
      <c r="D214" s="14"/>
      <c r="E214" s="6"/>
      <c r="F214" s="6"/>
      <c r="G214" s="6"/>
      <c r="H214" s="6"/>
      <c r="I214" s="6"/>
      <c r="J214" s="6"/>
      <c r="K214" s="6"/>
      <c r="L214" s="16"/>
      <c r="M214" s="16"/>
      <c r="O214" s="282">
        <v>1000</v>
      </c>
      <c r="P214" s="282">
        <v>0</v>
      </c>
      <c r="Q214" s="282">
        <v>0.2</v>
      </c>
      <c r="R214" s="282">
        <f>Q214-P214</f>
        <v>0.2</v>
      </c>
      <c r="S214" s="282" t="e">
        <f>R214*$G$7/O214*1000</f>
        <v>#VALUE!</v>
      </c>
      <c r="U214" s="282">
        <v>0.1</v>
      </c>
      <c r="V214" s="282">
        <f>R214/U214</f>
        <v>2</v>
      </c>
      <c r="W214" s="282">
        <f>ROUNDUP(V214,0)</f>
        <v>2</v>
      </c>
      <c r="X214" s="285" t="e">
        <f>S214/W214</f>
        <v>#VALUE!</v>
      </c>
    </row>
    <row r="215" spans="1:24" x14ac:dyDescent="0.3">
      <c r="A215" s="60" t="s">
        <v>188</v>
      </c>
      <c r="B215" s="159" t="s">
        <v>188</v>
      </c>
      <c r="C215" s="14"/>
      <c r="D215" s="14"/>
      <c r="E215" s="15" t="s">
        <v>142</v>
      </c>
      <c r="F215" s="6"/>
      <c r="G215" s="6"/>
      <c r="H215" s="6"/>
      <c r="I215" s="6"/>
      <c r="J215" s="6"/>
      <c r="K215" s="6"/>
      <c r="L215" s="16"/>
      <c r="M215" s="16"/>
    </row>
    <row r="216" spans="1:24" x14ac:dyDescent="0.3">
      <c r="A216" s="60" t="s">
        <v>188</v>
      </c>
      <c r="B216" s="159" t="s">
        <v>188</v>
      </c>
      <c r="C216" s="14"/>
      <c r="D216" s="14"/>
      <c r="E216" s="17" t="e">
        <f>X218</f>
        <v>#VALUE!</v>
      </c>
      <c r="F216" s="6" t="s">
        <v>80</v>
      </c>
      <c r="G216" s="4" t="s">
        <v>11</v>
      </c>
      <c r="H216" s="6">
        <f>W218</f>
        <v>1</v>
      </c>
      <c r="I216" s="6" t="s">
        <v>13</v>
      </c>
      <c r="J216" s="6"/>
      <c r="K216" s="6"/>
      <c r="L216" s="16"/>
      <c r="M216" s="16"/>
      <c r="N216" s="284"/>
    </row>
    <row r="217" spans="1:24" x14ac:dyDescent="0.3">
      <c r="A217" s="62" t="s">
        <v>188</v>
      </c>
      <c r="B217" s="159" t="s">
        <v>188</v>
      </c>
      <c r="C217" s="14"/>
      <c r="D217" s="14"/>
      <c r="E217" s="6" t="s">
        <v>81</v>
      </c>
      <c r="F217" s="6"/>
      <c r="G217" s="6"/>
      <c r="H217" s="6"/>
      <c r="I217" s="6"/>
      <c r="J217" s="6"/>
      <c r="K217" s="6"/>
      <c r="L217" s="16"/>
      <c r="M217" s="16"/>
      <c r="O217" s="282" t="s">
        <v>14</v>
      </c>
      <c r="P217" s="282" t="s">
        <v>15</v>
      </c>
      <c r="Q217" s="282" t="s">
        <v>16</v>
      </c>
      <c r="R217" s="282" t="s">
        <v>17</v>
      </c>
      <c r="S217" s="282" t="s">
        <v>18</v>
      </c>
      <c r="U217" s="282" t="s">
        <v>19</v>
      </c>
      <c r="V217" s="282" t="s">
        <v>20</v>
      </c>
      <c r="W217" s="282" t="s">
        <v>21</v>
      </c>
      <c r="X217" s="282" t="s">
        <v>22</v>
      </c>
    </row>
    <row r="218" spans="1:24" x14ac:dyDescent="0.3">
      <c r="A218" s="61" t="s">
        <v>188</v>
      </c>
      <c r="B218" s="159" t="s">
        <v>188</v>
      </c>
      <c r="C218" s="14"/>
      <c r="D218" s="14"/>
      <c r="E218" s="6"/>
      <c r="F218" s="6"/>
      <c r="G218" s="6"/>
      <c r="H218" s="6"/>
      <c r="I218" s="6"/>
      <c r="J218" s="6"/>
      <c r="K218" s="6"/>
      <c r="L218" s="16"/>
      <c r="M218" s="16"/>
      <c r="O218" s="282">
        <v>1000</v>
      </c>
      <c r="P218" s="282">
        <v>0</v>
      </c>
      <c r="Q218" s="282">
        <v>3.3000000000000002E-2</v>
      </c>
      <c r="R218" s="282">
        <f>Q218-P218</f>
        <v>3.3000000000000002E-2</v>
      </c>
      <c r="S218" s="282" t="e">
        <f>R218*$G$7/O218*1000</f>
        <v>#VALUE!</v>
      </c>
      <c r="U218" s="282">
        <v>0.1</v>
      </c>
      <c r="V218" s="282">
        <f>R218/U218</f>
        <v>0.33</v>
      </c>
      <c r="W218" s="282">
        <f>ROUNDUP(V218,0)</f>
        <v>1</v>
      </c>
      <c r="X218" s="285" t="e">
        <f>S218/W218</f>
        <v>#VALUE!</v>
      </c>
    </row>
    <row r="219" spans="1:24" x14ac:dyDescent="0.3">
      <c r="A219" s="60" t="s">
        <v>188</v>
      </c>
      <c r="B219" s="159" t="s">
        <v>188</v>
      </c>
      <c r="C219" s="14"/>
      <c r="D219" s="14"/>
      <c r="E219" s="15" t="s">
        <v>143</v>
      </c>
      <c r="F219" s="6"/>
      <c r="G219" s="6"/>
      <c r="H219" s="6"/>
      <c r="I219" s="6"/>
      <c r="J219" s="6"/>
      <c r="K219" s="6"/>
      <c r="L219" s="16"/>
      <c r="M219" s="16"/>
    </row>
    <row r="220" spans="1:24" x14ac:dyDescent="0.3">
      <c r="A220" s="60" t="s">
        <v>188</v>
      </c>
      <c r="B220" s="159" t="s">
        <v>188</v>
      </c>
      <c r="C220" s="14"/>
      <c r="D220" s="14"/>
      <c r="E220" s="17" t="e">
        <f>X222</f>
        <v>#VALUE!</v>
      </c>
      <c r="F220" s="6" t="s">
        <v>144</v>
      </c>
      <c r="G220" s="4"/>
      <c r="H220" s="6"/>
      <c r="I220" s="6"/>
      <c r="J220" s="6"/>
      <c r="K220" s="6"/>
      <c r="L220" s="16"/>
      <c r="M220" s="16"/>
      <c r="N220" s="284"/>
    </row>
    <row r="221" spans="1:24" hidden="1" x14ac:dyDescent="0.3">
      <c r="A221" s="62"/>
      <c r="B221" s="159"/>
      <c r="C221" s="14"/>
      <c r="D221" s="14"/>
      <c r="E221" s="6"/>
      <c r="F221" s="6"/>
      <c r="G221" s="6"/>
      <c r="H221" s="6"/>
      <c r="I221" s="6"/>
      <c r="J221" s="6"/>
      <c r="K221" s="6"/>
      <c r="L221" s="16"/>
      <c r="M221" s="16"/>
      <c r="O221" s="282" t="s">
        <v>14</v>
      </c>
      <c r="P221" s="282" t="s">
        <v>15</v>
      </c>
      <c r="Q221" s="282" t="s">
        <v>16</v>
      </c>
      <c r="R221" s="282" t="s">
        <v>17</v>
      </c>
      <c r="S221" s="282" t="s">
        <v>18</v>
      </c>
      <c r="U221" s="282" t="s">
        <v>19</v>
      </c>
      <c r="V221" s="282" t="s">
        <v>20</v>
      </c>
      <c r="W221" s="282" t="s">
        <v>21</v>
      </c>
      <c r="X221" s="282" t="s">
        <v>22</v>
      </c>
    </row>
    <row r="222" spans="1:24" hidden="1" x14ac:dyDescent="0.3">
      <c r="B222" s="159"/>
      <c r="C222" s="14"/>
      <c r="D222" s="14"/>
      <c r="E222" s="6"/>
      <c r="F222" s="6"/>
      <c r="G222" s="6"/>
      <c r="H222" s="6"/>
      <c r="I222" s="6"/>
      <c r="J222" s="6"/>
      <c r="K222" s="6"/>
      <c r="L222" s="16"/>
      <c r="M222" s="16"/>
      <c r="O222" s="282">
        <v>1000</v>
      </c>
      <c r="P222" s="282">
        <v>0</v>
      </c>
      <c r="Q222" s="282">
        <v>1.1000000000000001E-3</v>
      </c>
      <c r="R222" s="282">
        <f>Q222-P222</f>
        <v>1.1000000000000001E-3</v>
      </c>
      <c r="S222" s="282" t="e">
        <f>R222*$G$7/O222*1000</f>
        <v>#VALUE!</v>
      </c>
      <c r="U222" s="282">
        <v>0.1</v>
      </c>
      <c r="V222" s="282">
        <f>R222/U222</f>
        <v>1.0999999999999999E-2</v>
      </c>
      <c r="W222" s="282">
        <f>ROUNDUP(V222,0)</f>
        <v>1</v>
      </c>
      <c r="X222" s="285" t="e">
        <f>S222/W222</f>
        <v>#VALUE!</v>
      </c>
    </row>
    <row r="223" spans="1:24" hidden="1" x14ac:dyDescent="0.3">
      <c r="A223" s="60"/>
      <c r="B223" s="159"/>
      <c r="C223" s="14"/>
      <c r="D223" s="14"/>
      <c r="E223" s="15"/>
      <c r="F223" s="6"/>
      <c r="G223" s="6"/>
      <c r="H223" s="6"/>
      <c r="I223" s="6"/>
      <c r="J223" s="6"/>
      <c r="K223" s="6"/>
      <c r="L223" s="16"/>
      <c r="M223" s="16"/>
    </row>
    <row r="224" spans="1:24" hidden="1" x14ac:dyDescent="0.3">
      <c r="A224" s="60"/>
      <c r="B224" s="159"/>
      <c r="C224" s="14"/>
      <c r="D224" s="14"/>
      <c r="E224" s="17"/>
      <c r="F224" s="6"/>
      <c r="G224" s="4"/>
      <c r="H224" s="6"/>
      <c r="I224" s="6"/>
      <c r="J224" s="6"/>
      <c r="K224" s="6"/>
      <c r="L224" s="16"/>
      <c r="M224" s="16"/>
      <c r="N224" s="284"/>
    </row>
    <row r="225" spans="1:52" hidden="1" x14ac:dyDescent="0.3">
      <c r="A225" s="60"/>
      <c r="B225" s="159"/>
      <c r="C225" s="14"/>
      <c r="D225" s="14"/>
      <c r="E225" s="6"/>
      <c r="F225" s="6"/>
      <c r="G225" s="6"/>
      <c r="H225" s="6"/>
      <c r="I225" s="6"/>
      <c r="J225" s="6"/>
      <c r="K225" s="6"/>
      <c r="L225" s="16"/>
      <c r="M225" s="16"/>
      <c r="N225" s="284"/>
    </row>
    <row r="226" spans="1:52" hidden="1" x14ac:dyDescent="0.3">
      <c r="A226" s="60"/>
      <c r="B226" s="159"/>
      <c r="C226" s="14"/>
      <c r="D226" s="14"/>
      <c r="E226" s="15"/>
      <c r="F226" s="6"/>
      <c r="G226" s="6"/>
      <c r="H226" s="6"/>
      <c r="I226" s="6"/>
      <c r="J226" s="6"/>
      <c r="K226" s="6"/>
      <c r="L226" s="16"/>
      <c r="M226" s="16"/>
      <c r="N226" s="284"/>
    </row>
    <row r="227" spans="1:52" hidden="1" x14ac:dyDescent="0.3">
      <c r="A227" s="60"/>
      <c r="B227" s="159"/>
      <c r="C227" s="14"/>
      <c r="D227" s="14"/>
      <c r="E227" s="6"/>
      <c r="F227" s="6"/>
      <c r="G227" s="6"/>
      <c r="H227" s="6"/>
      <c r="I227" s="6"/>
      <c r="J227" s="6"/>
      <c r="K227" s="6"/>
      <c r="L227" s="16"/>
      <c r="M227" s="16"/>
      <c r="N227" s="284"/>
    </row>
    <row r="228" spans="1:52" hidden="1" x14ac:dyDescent="0.3">
      <c r="A228" s="62"/>
      <c r="B228" s="159"/>
      <c r="C228" s="14"/>
      <c r="D228" s="14"/>
      <c r="E228" s="6"/>
      <c r="F228" s="6"/>
      <c r="G228" s="6"/>
      <c r="H228" s="6"/>
      <c r="I228" s="6"/>
      <c r="J228" s="6"/>
      <c r="K228" s="6"/>
      <c r="L228" s="16"/>
      <c r="M228" s="16"/>
    </row>
    <row r="229" spans="1:52" hidden="1" x14ac:dyDescent="0.3">
      <c r="B229" s="159"/>
      <c r="C229" s="14"/>
      <c r="D229" s="14"/>
      <c r="E229" s="6"/>
      <c r="F229" s="6"/>
      <c r="G229" s="6"/>
      <c r="H229" s="6"/>
      <c r="I229" s="6"/>
      <c r="J229" s="6"/>
      <c r="K229" s="6"/>
      <c r="L229" s="16"/>
      <c r="M229" s="16"/>
      <c r="X229" s="285"/>
    </row>
    <row r="230" spans="1:52" hidden="1" x14ac:dyDescent="0.3">
      <c r="A230" s="60"/>
      <c r="B230" s="159"/>
      <c r="C230" s="14"/>
      <c r="D230" s="14"/>
      <c r="E230" s="6"/>
      <c r="F230" s="6"/>
      <c r="G230" s="6"/>
      <c r="H230" s="6"/>
      <c r="I230" s="6"/>
      <c r="J230" s="6"/>
      <c r="K230" s="6"/>
      <c r="L230" s="16"/>
      <c r="M230" s="16"/>
    </row>
    <row r="231" spans="1:52" hidden="1" x14ac:dyDescent="0.3">
      <c r="B231" s="159"/>
      <c r="C231" s="14"/>
      <c r="D231" s="14"/>
      <c r="E231" s="6"/>
      <c r="F231" s="6"/>
      <c r="G231" s="6"/>
      <c r="H231" s="6"/>
      <c r="I231" s="6"/>
      <c r="J231" s="6"/>
      <c r="K231" s="6"/>
      <c r="L231" s="16"/>
      <c r="M231" s="16"/>
    </row>
    <row r="232" spans="1:52" hidden="1" x14ac:dyDescent="0.3">
      <c r="B232" s="159"/>
      <c r="C232" s="14"/>
      <c r="D232" s="14"/>
      <c r="E232" s="6"/>
      <c r="F232" s="6"/>
      <c r="G232" s="6"/>
      <c r="H232" s="6"/>
      <c r="I232" s="6"/>
      <c r="J232" s="6"/>
      <c r="K232" s="6"/>
      <c r="L232" s="16"/>
      <c r="M232" s="16"/>
    </row>
    <row r="233" spans="1:52" hidden="1" x14ac:dyDescent="0.3">
      <c r="B233" s="159"/>
      <c r="C233" s="14"/>
      <c r="D233" s="14"/>
      <c r="E233" s="6"/>
      <c r="F233" s="6"/>
      <c r="G233" s="6"/>
      <c r="H233" s="6"/>
      <c r="I233" s="6"/>
      <c r="J233" s="6"/>
      <c r="K233" s="6"/>
      <c r="L233" s="16"/>
      <c r="M233" s="16"/>
    </row>
    <row r="234" spans="1:52" ht="15" thickBot="1" x14ac:dyDescent="0.35">
      <c r="A234" s="61" t="s">
        <v>188</v>
      </c>
      <c r="B234" s="159" t="s">
        <v>188</v>
      </c>
      <c r="C234" s="14"/>
      <c r="D234" s="18"/>
      <c r="E234" s="19"/>
      <c r="F234" s="19"/>
      <c r="G234" s="19"/>
      <c r="H234" s="19"/>
      <c r="I234" s="19"/>
      <c r="J234" s="19"/>
      <c r="K234" s="19"/>
      <c r="L234" s="20"/>
      <c r="M234" s="16"/>
    </row>
    <row r="235" spans="1:52" ht="15" thickBot="1" x14ac:dyDescent="0.35">
      <c r="A235" s="61" t="s">
        <v>188</v>
      </c>
      <c r="B235" s="159" t="s">
        <v>188</v>
      </c>
      <c r="C235" s="18"/>
      <c r="D235" s="19"/>
      <c r="E235" s="19"/>
      <c r="F235" s="19"/>
      <c r="G235" s="19"/>
      <c r="H235" s="19"/>
      <c r="I235" s="19"/>
      <c r="J235" s="19"/>
      <c r="K235" s="19"/>
      <c r="L235" s="19"/>
      <c r="M235" s="20"/>
    </row>
    <row r="236" spans="1:52" s="21" customFormat="1" ht="7.2" customHeight="1" thickBot="1" x14ac:dyDescent="0.35">
      <c r="A236" s="61" t="s">
        <v>188</v>
      </c>
      <c r="B236" s="159" t="s">
        <v>188</v>
      </c>
      <c r="N236" s="282"/>
      <c r="O236" s="282"/>
      <c r="P236" s="282"/>
      <c r="Q236" s="282"/>
      <c r="R236" s="282"/>
      <c r="S236" s="282"/>
      <c r="T236" s="282"/>
      <c r="U236" s="282"/>
      <c r="V236" s="282"/>
      <c r="W236" s="282"/>
      <c r="X236" s="282"/>
      <c r="Y236" s="282"/>
      <c r="Z236" s="282"/>
      <c r="AA236" s="282"/>
      <c r="AB236" s="282"/>
      <c r="AC236" s="282"/>
      <c r="AD236" s="282"/>
      <c r="AE236" s="282"/>
      <c r="AF236" s="282"/>
      <c r="AG236" s="282"/>
      <c r="AH236" s="282"/>
      <c r="AI236" s="282"/>
      <c r="AJ236" s="282"/>
      <c r="AK236" s="282"/>
      <c r="AL236" s="282"/>
      <c r="AM236" s="282"/>
      <c r="AN236" s="282"/>
      <c r="AO236" s="282"/>
      <c r="AP236" s="282"/>
      <c r="AQ236" s="282"/>
      <c r="AR236" s="282"/>
      <c r="AS236" s="282"/>
      <c r="AT236" s="282"/>
      <c r="AU236" s="282"/>
      <c r="AV236" s="282"/>
      <c r="AW236" s="282"/>
      <c r="AX236" s="282"/>
      <c r="AY236" s="282"/>
      <c r="AZ236" s="282"/>
    </row>
    <row r="237" spans="1:52" ht="15" thickBot="1" x14ac:dyDescent="0.35">
      <c r="A237" s="60" t="s">
        <v>188</v>
      </c>
      <c r="B237" s="159" t="s">
        <v>188</v>
      </c>
      <c r="C237" s="11"/>
      <c r="D237" s="12"/>
      <c r="E237" s="12"/>
      <c r="F237" s="12"/>
      <c r="G237" s="12"/>
      <c r="H237" s="12"/>
      <c r="I237" s="12"/>
      <c r="J237" s="12"/>
      <c r="K237" s="12"/>
      <c r="L237" s="12"/>
      <c r="M237" s="13"/>
    </row>
    <row r="238" spans="1:52" ht="28.2" customHeight="1" thickBot="1" x14ac:dyDescent="0.45">
      <c r="A238" s="60" t="s">
        <v>188</v>
      </c>
      <c r="B238" s="159" t="s">
        <v>188</v>
      </c>
      <c r="C238" s="14"/>
      <c r="D238" s="169" t="s">
        <v>57</v>
      </c>
      <c r="E238" s="9"/>
      <c r="F238" s="9"/>
      <c r="G238" s="9"/>
      <c r="H238" s="9"/>
      <c r="I238" s="9"/>
      <c r="J238" s="10"/>
      <c r="K238" s="7"/>
      <c r="L238" s="7"/>
      <c r="M238" s="22"/>
      <c r="N238" s="283"/>
    </row>
    <row r="239" spans="1:52" ht="15" thickBot="1" x14ac:dyDescent="0.35">
      <c r="A239" s="60" t="s">
        <v>188</v>
      </c>
      <c r="B239" s="159" t="s">
        <v>188</v>
      </c>
      <c r="C239" s="14"/>
      <c r="D239" s="6"/>
      <c r="E239" s="6"/>
      <c r="F239" s="6"/>
      <c r="G239" s="6"/>
      <c r="H239" s="6"/>
      <c r="I239" s="6"/>
      <c r="J239" s="6"/>
      <c r="K239" s="6"/>
      <c r="L239" s="6"/>
      <c r="M239" s="16"/>
    </row>
    <row r="240" spans="1:52" ht="8.4" customHeight="1" thickBot="1" x14ac:dyDescent="0.35">
      <c r="A240" s="60" t="s">
        <v>188</v>
      </c>
      <c r="B240" s="159" t="s">
        <v>188</v>
      </c>
      <c r="C240" s="14"/>
      <c r="D240" s="11"/>
      <c r="E240" s="12"/>
      <c r="F240" s="12"/>
      <c r="G240" s="12"/>
      <c r="H240" s="12"/>
      <c r="I240" s="12"/>
      <c r="J240" s="12"/>
      <c r="K240" s="12"/>
      <c r="L240" s="13"/>
      <c r="M240" s="16"/>
    </row>
    <row r="241" spans="1:24" ht="18.600000000000001" thickBot="1" x14ac:dyDescent="0.4">
      <c r="A241" s="60" t="s">
        <v>188</v>
      </c>
      <c r="B241" s="159" t="s">
        <v>188</v>
      </c>
      <c r="C241" s="14"/>
      <c r="D241" s="14"/>
      <c r="E241" s="23" t="s">
        <v>58</v>
      </c>
      <c r="F241" s="6"/>
      <c r="G241" s="31" t="s">
        <v>183</v>
      </c>
      <c r="H241" s="24" t="s">
        <v>59</v>
      </c>
      <c r="I241" s="6"/>
      <c r="J241" s="6"/>
      <c r="K241" s="15" t="s">
        <v>7</v>
      </c>
      <c r="L241" s="16"/>
      <c r="M241" s="16"/>
    </row>
    <row r="242" spans="1:24" ht="210" customHeight="1" thickBot="1" x14ac:dyDescent="0.35">
      <c r="A242" s="60" t="s">
        <v>188</v>
      </c>
      <c r="B242" s="159" t="s">
        <v>188</v>
      </c>
      <c r="C242" s="14"/>
      <c r="D242" s="14"/>
      <c r="E242" s="6"/>
      <c r="F242" s="6"/>
      <c r="G242" s="6"/>
      <c r="H242" s="6"/>
      <c r="I242" s="6"/>
      <c r="J242" s="6"/>
      <c r="K242" s="2" t="str">
        <f>IF(AND(G241&gt;=O243,G241&lt;=P243),N243,IF(AND(G241&gt;=O244,G241&lt;=P244),N244,IF(AND(G241&gt;=O245,G241&lt;=P245),N245,IF(AND(G241&gt;=O246,G241&lt;=P246),N246,IF(AND(G241&gt;=O247,G241&lt;=P247),N247,IF(AND(G241&gt;=O248,G241&lt;=P248),N248,IF(AND(G241&gt;=O249,G241&lt;=P249),N249,N250)))))))</f>
        <v>Verify Data Entry</v>
      </c>
      <c r="L242" s="16"/>
      <c r="M242" s="16"/>
      <c r="O242" s="282" t="s">
        <v>0</v>
      </c>
      <c r="P242" s="282" t="s">
        <v>1</v>
      </c>
    </row>
    <row r="243" spans="1:24" ht="100.8" hidden="1" x14ac:dyDescent="0.3">
      <c r="A243" s="60"/>
      <c r="B243" s="159"/>
      <c r="C243" s="14"/>
      <c r="D243" s="14"/>
      <c r="E243" s="6"/>
      <c r="F243" s="6"/>
      <c r="G243" s="6"/>
      <c r="H243" s="6"/>
      <c r="I243" s="6"/>
      <c r="J243" s="6"/>
      <c r="K243" s="1"/>
      <c r="L243" s="16"/>
      <c r="M243" s="16"/>
      <c r="N243" s="284" t="s">
        <v>448</v>
      </c>
      <c r="O243" s="282">
        <v>0</v>
      </c>
      <c r="P243" s="282">
        <v>50</v>
      </c>
    </row>
    <row r="244" spans="1:24" ht="86.4" hidden="1" x14ac:dyDescent="0.3">
      <c r="A244" s="60"/>
      <c r="B244" s="159"/>
      <c r="C244" s="14"/>
      <c r="D244" s="14"/>
      <c r="E244" s="6"/>
      <c r="F244" s="6"/>
      <c r="G244" s="6"/>
      <c r="H244" s="6"/>
      <c r="I244" s="6"/>
      <c r="J244" s="6"/>
      <c r="K244" s="1"/>
      <c r="L244" s="16"/>
      <c r="M244" s="16"/>
      <c r="N244" s="284" t="s">
        <v>449</v>
      </c>
      <c r="O244" s="282">
        <v>50.01</v>
      </c>
      <c r="P244" s="282">
        <v>80</v>
      </c>
    </row>
    <row r="245" spans="1:24" ht="72" hidden="1" x14ac:dyDescent="0.3">
      <c r="A245" s="60"/>
      <c r="B245" s="159"/>
      <c r="C245" s="14"/>
      <c r="D245" s="14"/>
      <c r="E245" s="6"/>
      <c r="F245" s="6"/>
      <c r="G245" s="6"/>
      <c r="H245" s="6"/>
      <c r="I245" s="6"/>
      <c r="J245" s="6"/>
      <c r="K245" s="1"/>
      <c r="L245" s="16"/>
      <c r="M245" s="16"/>
      <c r="N245" s="284" t="s">
        <v>450</v>
      </c>
      <c r="O245" s="282">
        <v>80.010000000000005</v>
      </c>
      <c r="P245" s="282">
        <v>100</v>
      </c>
    </row>
    <row r="246" spans="1:24" hidden="1" x14ac:dyDescent="0.3">
      <c r="A246" s="60"/>
      <c r="B246" s="159"/>
      <c r="C246" s="14"/>
      <c r="D246" s="14"/>
      <c r="E246" s="6"/>
      <c r="F246" s="6"/>
      <c r="G246" s="6"/>
      <c r="H246" s="6"/>
      <c r="I246" s="6"/>
      <c r="J246" s="6"/>
      <c r="K246" s="1"/>
      <c r="L246" s="16"/>
      <c r="M246" s="16"/>
      <c r="N246" s="284" t="s">
        <v>27</v>
      </c>
      <c r="O246" s="282">
        <v>100.01</v>
      </c>
      <c r="P246" s="282">
        <v>280</v>
      </c>
    </row>
    <row r="247" spans="1:24" ht="201.6" hidden="1" x14ac:dyDescent="0.3">
      <c r="A247" s="60"/>
      <c r="B247" s="159"/>
      <c r="C247" s="14"/>
      <c r="D247" s="14"/>
      <c r="E247" s="6"/>
      <c r="F247" s="6"/>
      <c r="G247" s="6"/>
      <c r="H247" s="6"/>
      <c r="I247" s="6"/>
      <c r="J247" s="6"/>
      <c r="K247" s="1"/>
      <c r="L247" s="16"/>
      <c r="M247" s="16"/>
      <c r="N247" s="284" t="s">
        <v>451</v>
      </c>
      <c r="O247" s="282">
        <v>280.01</v>
      </c>
      <c r="P247" s="282">
        <v>800</v>
      </c>
    </row>
    <row r="248" spans="1:24" ht="201.6" hidden="1" x14ac:dyDescent="0.3">
      <c r="A248" s="60"/>
      <c r="B248" s="159"/>
      <c r="C248" s="14"/>
      <c r="D248" s="14"/>
      <c r="E248" s="6"/>
      <c r="F248" s="6"/>
      <c r="G248" s="6"/>
      <c r="H248" s="6"/>
      <c r="I248" s="6"/>
      <c r="J248" s="6"/>
      <c r="K248" s="1"/>
      <c r="L248" s="16"/>
      <c r="M248" s="16"/>
      <c r="N248" s="284" t="s">
        <v>452</v>
      </c>
      <c r="O248" s="282">
        <v>800.01</v>
      </c>
      <c r="P248" s="282">
        <v>1200</v>
      </c>
    </row>
    <row r="249" spans="1:24" ht="201.6" hidden="1" x14ac:dyDescent="0.3">
      <c r="A249" s="60"/>
      <c r="B249" s="159"/>
      <c r="C249" s="14"/>
      <c r="D249" s="14"/>
      <c r="E249" s="6"/>
      <c r="F249" s="6"/>
      <c r="G249" s="6"/>
      <c r="H249" s="6"/>
      <c r="I249" s="6"/>
      <c r="J249" s="6"/>
      <c r="K249" s="1"/>
      <c r="L249" s="16"/>
      <c r="M249" s="16"/>
      <c r="N249" s="284" t="s">
        <v>453</v>
      </c>
      <c r="O249" s="282">
        <v>1200.01</v>
      </c>
      <c r="P249" s="282">
        <v>3500</v>
      </c>
    </row>
    <row r="250" spans="1:24" hidden="1" x14ac:dyDescent="0.3">
      <c r="A250" s="60"/>
      <c r="B250" s="159"/>
      <c r="C250" s="14"/>
      <c r="D250" s="14"/>
      <c r="E250" s="6"/>
      <c r="F250" s="6"/>
      <c r="G250" s="6"/>
      <c r="H250" s="6"/>
      <c r="I250" s="6"/>
      <c r="J250" s="6"/>
      <c r="L250" s="16"/>
      <c r="M250" s="16"/>
      <c r="N250" s="282" t="s">
        <v>5</v>
      </c>
    </row>
    <row r="251" spans="1:24" hidden="1" x14ac:dyDescent="0.3">
      <c r="A251" s="60"/>
      <c r="B251" s="159"/>
      <c r="C251" s="14"/>
      <c r="D251" s="14"/>
      <c r="E251" s="6"/>
      <c r="F251" s="6"/>
      <c r="G251" s="6"/>
      <c r="H251" s="6"/>
      <c r="I251" s="6"/>
      <c r="J251" s="6"/>
      <c r="K251" s="6"/>
      <c r="L251" s="16"/>
      <c r="M251" s="16"/>
    </row>
    <row r="252" spans="1:24" ht="15" thickBot="1" x14ac:dyDescent="0.35">
      <c r="A252" s="61" t="s">
        <v>188</v>
      </c>
      <c r="B252" s="159" t="s">
        <v>188</v>
      </c>
      <c r="C252" s="14"/>
      <c r="D252" s="18"/>
      <c r="E252" s="19"/>
      <c r="F252" s="19"/>
      <c r="G252" s="19"/>
      <c r="H252" s="19"/>
      <c r="I252" s="19"/>
      <c r="J252" s="19"/>
      <c r="K252" s="19"/>
      <c r="L252" s="20"/>
      <c r="M252" s="16"/>
      <c r="X252" s="285"/>
    </row>
    <row r="253" spans="1:24" ht="15" thickBot="1" x14ac:dyDescent="0.35">
      <c r="A253" s="60" t="s">
        <v>188</v>
      </c>
      <c r="B253" s="159" t="s">
        <v>188</v>
      </c>
      <c r="C253" s="14"/>
      <c r="D253" s="6"/>
      <c r="E253" s="6"/>
      <c r="F253" s="6"/>
      <c r="G253" s="6"/>
      <c r="H253" s="6"/>
      <c r="I253" s="6"/>
      <c r="J253" s="6"/>
      <c r="K253" s="6"/>
      <c r="L253" s="6"/>
      <c r="M253" s="16"/>
    </row>
    <row r="254" spans="1:24" ht="8.4" customHeight="1" thickBot="1" x14ac:dyDescent="0.35">
      <c r="A254" s="60" t="s">
        <v>188</v>
      </c>
      <c r="B254" s="159" t="s">
        <v>188</v>
      </c>
      <c r="C254" s="14"/>
      <c r="D254" s="11"/>
      <c r="E254" s="12"/>
      <c r="F254" s="12"/>
      <c r="G254" s="12"/>
      <c r="H254" s="12"/>
      <c r="I254" s="12"/>
      <c r="J254" s="12"/>
      <c r="K254" s="12"/>
      <c r="L254" s="13"/>
      <c r="M254" s="16"/>
    </row>
    <row r="255" spans="1:24" ht="18.600000000000001" thickBot="1" x14ac:dyDescent="0.4">
      <c r="A255" s="60" t="s">
        <v>188</v>
      </c>
      <c r="B255" s="159" t="s">
        <v>188</v>
      </c>
      <c r="C255" s="14"/>
      <c r="D255" s="14"/>
      <c r="E255" s="23" t="s">
        <v>60</v>
      </c>
      <c r="F255" s="6"/>
      <c r="G255" s="31" t="s">
        <v>183</v>
      </c>
      <c r="H255" s="24" t="s">
        <v>59</v>
      </c>
      <c r="I255" s="6"/>
      <c r="J255" s="6"/>
      <c r="K255" s="15" t="s">
        <v>7</v>
      </c>
      <c r="L255" s="16"/>
      <c r="M255" s="16"/>
    </row>
    <row r="256" spans="1:24" ht="151.94999999999999" customHeight="1" thickBot="1" x14ac:dyDescent="0.35">
      <c r="A256" s="60" t="s">
        <v>188</v>
      </c>
      <c r="B256" s="159" t="s">
        <v>188</v>
      </c>
      <c r="C256" s="14"/>
      <c r="D256" s="14"/>
      <c r="E256" s="6"/>
      <c r="F256" s="6"/>
      <c r="G256" s="6"/>
      <c r="H256" s="6"/>
      <c r="I256" s="6"/>
      <c r="J256" s="6"/>
      <c r="K256" s="2" t="str">
        <f>IF(AND(G255&gt;=O257,G255&lt;=P257),N257,IF(AND(G255&gt;=O258,G255&lt;=P258),N258,IF(AND(G255&gt;=O259,G255&lt;=P259),N259,IF(AND(G255&gt;=O260,G255&lt;=P260),N260,IF(AND(G255&gt;=O261,G255&lt;=P261),N261,IF(AND(G255&gt;=O262,G255&lt;=P262),N262,IF(AND(G255&gt;=O263,G255&lt;=P263),N263,N264)))))))</f>
        <v>Verify Data Entry</v>
      </c>
      <c r="L256" s="16"/>
      <c r="M256" s="16"/>
      <c r="O256" s="282" t="s">
        <v>0</v>
      </c>
      <c r="P256" s="282" t="s">
        <v>1</v>
      </c>
    </row>
    <row r="257" spans="1:24" ht="144" hidden="1" x14ac:dyDescent="0.3">
      <c r="A257" s="60"/>
      <c r="B257" s="159"/>
      <c r="C257" s="14"/>
      <c r="D257" s="14"/>
      <c r="E257" s="6"/>
      <c r="F257" s="6"/>
      <c r="G257" s="6"/>
      <c r="H257" s="6"/>
      <c r="I257" s="6"/>
      <c r="J257" s="6"/>
      <c r="K257" s="1"/>
      <c r="L257" s="16"/>
      <c r="M257" s="16"/>
      <c r="N257" s="284" t="s">
        <v>113</v>
      </c>
      <c r="O257" s="282">
        <v>0</v>
      </c>
      <c r="P257" s="282">
        <v>40</v>
      </c>
    </row>
    <row r="258" spans="1:24" ht="86.4" hidden="1" x14ac:dyDescent="0.3">
      <c r="A258" s="60"/>
      <c r="B258" s="159"/>
      <c r="C258" s="14"/>
      <c r="D258" s="14"/>
      <c r="E258" s="6"/>
      <c r="F258" s="6"/>
      <c r="G258" s="6"/>
      <c r="H258" s="6"/>
      <c r="I258" s="6"/>
      <c r="J258" s="6"/>
      <c r="K258" s="1"/>
      <c r="L258" s="16"/>
      <c r="M258" s="16"/>
      <c r="N258" s="284" t="s">
        <v>62</v>
      </c>
      <c r="O258" s="282">
        <v>40.01</v>
      </c>
      <c r="P258" s="282">
        <v>80</v>
      </c>
    </row>
    <row r="259" spans="1:24" ht="43.2" hidden="1" x14ac:dyDescent="0.3">
      <c r="A259" s="60"/>
      <c r="B259" s="159"/>
      <c r="C259" s="14"/>
      <c r="D259" s="14"/>
      <c r="E259" s="6"/>
      <c r="F259" s="6"/>
      <c r="G259" s="6"/>
      <c r="H259" s="6"/>
      <c r="I259" s="6"/>
      <c r="J259" s="6"/>
      <c r="K259" s="1"/>
      <c r="L259" s="16"/>
      <c r="M259" s="16"/>
      <c r="N259" s="284" t="s">
        <v>61</v>
      </c>
      <c r="O259" s="282">
        <v>80.010000000000005</v>
      </c>
      <c r="P259" s="282">
        <v>100</v>
      </c>
    </row>
    <row r="260" spans="1:24" hidden="1" x14ac:dyDescent="0.3">
      <c r="A260" s="60"/>
      <c r="B260" s="159"/>
      <c r="C260" s="14"/>
      <c r="D260" s="14"/>
      <c r="E260" s="6"/>
      <c r="F260" s="6"/>
      <c r="G260" s="6"/>
      <c r="H260" s="6"/>
      <c r="I260" s="6"/>
      <c r="J260" s="6"/>
      <c r="K260" s="1"/>
      <c r="L260" s="16"/>
      <c r="M260" s="16"/>
      <c r="N260" s="284" t="s">
        <v>27</v>
      </c>
      <c r="O260" s="282">
        <v>100.01</v>
      </c>
      <c r="P260" s="282">
        <v>250</v>
      </c>
    </row>
    <row r="261" spans="1:24" ht="144" hidden="1" x14ac:dyDescent="0.3">
      <c r="A261" s="60"/>
      <c r="B261" s="159"/>
      <c r="C261" s="14"/>
      <c r="D261" s="14"/>
      <c r="E261" s="6"/>
      <c r="F261" s="6"/>
      <c r="G261" s="6"/>
      <c r="H261" s="6"/>
      <c r="I261" s="6"/>
      <c r="J261" s="6"/>
      <c r="K261" s="1"/>
      <c r="L261" s="16"/>
      <c r="M261" s="16"/>
      <c r="N261" s="284" t="s">
        <v>114</v>
      </c>
      <c r="O261" s="282">
        <v>250.01</v>
      </c>
      <c r="P261" s="282">
        <v>400</v>
      </c>
    </row>
    <row r="262" spans="1:24" ht="115.2" hidden="1" x14ac:dyDescent="0.3">
      <c r="A262" s="60"/>
      <c r="B262" s="159"/>
      <c r="C262" s="14"/>
      <c r="D262" s="14"/>
      <c r="E262" s="6"/>
      <c r="F262" s="6"/>
      <c r="G262" s="6"/>
      <c r="H262" s="6"/>
      <c r="I262" s="6"/>
      <c r="J262" s="6"/>
      <c r="K262" s="1"/>
      <c r="L262" s="16"/>
      <c r="M262" s="16"/>
      <c r="N262" s="284" t="s">
        <v>115</v>
      </c>
      <c r="O262" s="282">
        <v>400.01</v>
      </c>
      <c r="P262" s="282">
        <v>2000</v>
      </c>
    </row>
    <row r="263" spans="1:24" ht="127.2" hidden="1" customHeight="1" x14ac:dyDescent="0.3">
      <c r="A263" s="60"/>
      <c r="B263" s="159"/>
      <c r="C263" s="14"/>
      <c r="D263" s="14"/>
      <c r="E263" s="6"/>
      <c r="F263" s="6"/>
      <c r="G263" s="6"/>
      <c r="H263" s="6"/>
      <c r="I263" s="6"/>
      <c r="J263" s="6"/>
      <c r="K263" s="1"/>
      <c r="L263" s="16"/>
      <c r="M263" s="16"/>
      <c r="N263" s="284" t="s">
        <v>301</v>
      </c>
      <c r="O263" s="282">
        <v>2000.01</v>
      </c>
      <c r="P263" s="282">
        <v>50000</v>
      </c>
    </row>
    <row r="264" spans="1:24" hidden="1" x14ac:dyDescent="0.3">
      <c r="A264" s="60"/>
      <c r="B264" s="159"/>
      <c r="C264" s="14"/>
      <c r="D264" s="14"/>
      <c r="E264" s="6"/>
      <c r="F264" s="6"/>
      <c r="G264" s="6"/>
      <c r="H264" s="6"/>
      <c r="I264" s="6"/>
      <c r="J264" s="6"/>
      <c r="L264" s="16"/>
      <c r="M264" s="16"/>
      <c r="N264" s="282" t="s">
        <v>5</v>
      </c>
    </row>
    <row r="265" spans="1:24" hidden="1" x14ac:dyDescent="0.3">
      <c r="A265" s="60"/>
      <c r="B265" s="159"/>
      <c r="C265" s="14"/>
      <c r="D265" s="14"/>
      <c r="E265" s="6"/>
      <c r="F265" s="6"/>
      <c r="G265" s="6"/>
      <c r="H265" s="6"/>
      <c r="I265" s="6"/>
      <c r="J265" s="6"/>
      <c r="K265" s="6"/>
      <c r="L265" s="16"/>
      <c r="M265" s="16"/>
    </row>
    <row r="266" spans="1:24" ht="15" thickBot="1" x14ac:dyDescent="0.35">
      <c r="A266" s="61" t="s">
        <v>188</v>
      </c>
      <c r="B266" s="159" t="s">
        <v>188</v>
      </c>
      <c r="C266" s="14"/>
      <c r="D266" s="18"/>
      <c r="E266" s="19"/>
      <c r="F266" s="19"/>
      <c r="G266" s="19"/>
      <c r="H266" s="19"/>
      <c r="I266" s="19"/>
      <c r="J266" s="19"/>
      <c r="K266" s="19"/>
      <c r="L266" s="20"/>
      <c r="M266" s="16"/>
      <c r="X266" s="285"/>
    </row>
    <row r="267" spans="1:24" ht="15" thickBot="1" x14ac:dyDescent="0.35">
      <c r="A267" s="60" t="s">
        <v>188</v>
      </c>
      <c r="B267" s="159" t="s">
        <v>188</v>
      </c>
      <c r="C267" s="14"/>
      <c r="D267" s="6"/>
      <c r="E267" s="6"/>
      <c r="F267" s="6"/>
      <c r="G267" s="6"/>
      <c r="H267" s="6"/>
      <c r="I267" s="6"/>
      <c r="J267" s="6"/>
      <c r="K267" s="6"/>
      <c r="L267" s="6"/>
      <c r="M267" s="16"/>
    </row>
    <row r="268" spans="1:24" ht="8.4" customHeight="1" thickBot="1" x14ac:dyDescent="0.35">
      <c r="A268" s="60" t="s">
        <v>188</v>
      </c>
      <c r="B268" s="159" t="s">
        <v>188</v>
      </c>
      <c r="C268" s="14"/>
      <c r="D268" s="11"/>
      <c r="E268" s="12"/>
      <c r="F268" s="12"/>
      <c r="G268" s="12"/>
      <c r="H268" s="12"/>
      <c r="I268" s="12"/>
      <c r="J268" s="12"/>
      <c r="K268" s="12"/>
      <c r="L268" s="13"/>
      <c r="M268" s="16"/>
    </row>
    <row r="269" spans="1:24" ht="18.600000000000001" thickBot="1" x14ac:dyDescent="0.4">
      <c r="A269" s="60" t="s">
        <v>188</v>
      </c>
      <c r="B269" s="159" t="s">
        <v>188</v>
      </c>
      <c r="C269" s="14"/>
      <c r="D269" s="14"/>
      <c r="E269" s="23" t="s">
        <v>63</v>
      </c>
      <c r="F269" s="6"/>
      <c r="G269" s="31" t="s">
        <v>183</v>
      </c>
      <c r="H269" s="24" t="s">
        <v>59</v>
      </c>
      <c r="I269" s="6"/>
      <c r="J269" s="6"/>
      <c r="K269" s="15" t="s">
        <v>7</v>
      </c>
      <c r="L269" s="16"/>
      <c r="M269" s="16"/>
    </row>
    <row r="270" spans="1:24" ht="244.05" customHeight="1" thickBot="1" x14ac:dyDescent="0.35">
      <c r="A270" s="60" t="s">
        <v>188</v>
      </c>
      <c r="B270" s="159" t="s">
        <v>188</v>
      </c>
      <c r="C270" s="14"/>
      <c r="D270" s="14"/>
      <c r="E270" s="6"/>
      <c r="F270" s="6"/>
      <c r="G270" s="6"/>
      <c r="H270" s="6"/>
      <c r="I270" s="6"/>
      <c r="J270" s="6"/>
      <c r="K270" s="2" t="str">
        <f>IF(AND(G269&gt;=O271,G269&lt;=P271),N271,IF(AND(G269&gt;=O272,G269&lt;=P272),N272,IF(AND(G269&gt;=O273,G269&lt;=P273),N273,IF(AND(G269&gt;=O274,G269&lt;=P274),N274,IF(AND(G269&gt;=O275,G269&lt;=P275),N275,IF(AND(G269&gt;=O276,G269&lt;=P276),N276,N277))))))</f>
        <v>Verify Data Entry</v>
      </c>
      <c r="L270" s="16"/>
      <c r="M270" s="16"/>
      <c r="O270" s="282" t="s">
        <v>0</v>
      </c>
      <c r="P270" s="282" t="s">
        <v>1</v>
      </c>
    </row>
    <row r="271" spans="1:24" ht="187.2" hidden="1" x14ac:dyDescent="0.3">
      <c r="A271" s="60"/>
      <c r="B271" s="159"/>
      <c r="C271" s="14"/>
      <c r="D271" s="14"/>
      <c r="E271" s="6"/>
      <c r="F271" s="6"/>
      <c r="G271" s="6"/>
      <c r="H271" s="6"/>
      <c r="I271" s="6"/>
      <c r="J271" s="6"/>
      <c r="K271" s="1"/>
      <c r="L271" s="16"/>
      <c r="M271" s="16"/>
      <c r="N271" s="284" t="s">
        <v>456</v>
      </c>
      <c r="O271" s="282">
        <v>0</v>
      </c>
      <c r="P271" s="282">
        <v>25</v>
      </c>
    </row>
    <row r="272" spans="1:24" ht="158.4" hidden="1" x14ac:dyDescent="0.3">
      <c r="A272" s="60"/>
      <c r="B272" s="159"/>
      <c r="C272" s="14"/>
      <c r="D272" s="14"/>
      <c r="E272" s="6"/>
      <c r="F272" s="6"/>
      <c r="G272" s="6"/>
      <c r="H272" s="6"/>
      <c r="I272" s="6"/>
      <c r="J272" s="6"/>
      <c r="K272" s="1"/>
      <c r="L272" s="16"/>
      <c r="M272" s="16"/>
      <c r="N272" s="284" t="s">
        <v>540</v>
      </c>
      <c r="O272" s="282">
        <v>25.01</v>
      </c>
      <c r="P272" s="282">
        <v>75</v>
      </c>
    </row>
    <row r="273" spans="1:24" ht="86.4" hidden="1" x14ac:dyDescent="0.3">
      <c r="A273" s="60"/>
      <c r="B273" s="159"/>
      <c r="C273" s="14"/>
      <c r="D273" s="14"/>
      <c r="E273" s="6"/>
      <c r="F273" s="6"/>
      <c r="G273" s="6"/>
      <c r="H273" s="6"/>
      <c r="I273" s="6"/>
      <c r="J273" s="6"/>
      <c r="K273" s="1"/>
      <c r="L273" s="16"/>
      <c r="M273" s="16"/>
      <c r="N273" s="284" t="s">
        <v>64</v>
      </c>
      <c r="O273" s="282">
        <v>75.010000000000005</v>
      </c>
      <c r="P273" s="282">
        <v>95</v>
      </c>
    </row>
    <row r="274" spans="1:24" ht="86.4" hidden="1" x14ac:dyDescent="0.3">
      <c r="A274" s="60"/>
      <c r="B274" s="159"/>
      <c r="C274" s="14"/>
      <c r="D274" s="14"/>
      <c r="E274" s="6"/>
      <c r="F274" s="6"/>
      <c r="G274" s="6"/>
      <c r="H274" s="6"/>
      <c r="I274" s="6"/>
      <c r="J274" s="6"/>
      <c r="K274" s="1"/>
      <c r="L274" s="16"/>
      <c r="M274" s="16"/>
      <c r="N274" s="284" t="s">
        <v>65</v>
      </c>
      <c r="O274" s="282">
        <v>95.01</v>
      </c>
      <c r="P274" s="282">
        <v>150</v>
      </c>
    </row>
    <row r="275" spans="1:24" ht="172.8" hidden="1" x14ac:dyDescent="0.3">
      <c r="A275" s="60"/>
      <c r="B275" s="159"/>
      <c r="C275" s="14"/>
      <c r="D275" s="14"/>
      <c r="E275" s="6"/>
      <c r="F275" s="6"/>
      <c r="G275" s="6"/>
      <c r="H275" s="6"/>
      <c r="I275" s="6"/>
      <c r="J275" s="6"/>
      <c r="K275" s="1"/>
      <c r="L275" s="16"/>
      <c r="M275" s="16"/>
      <c r="N275" s="284" t="s">
        <v>454</v>
      </c>
      <c r="O275" s="282">
        <v>150.01</v>
      </c>
      <c r="P275" s="282">
        <v>500</v>
      </c>
    </row>
    <row r="276" spans="1:24" ht="172.8" hidden="1" x14ac:dyDescent="0.3">
      <c r="A276" s="60"/>
      <c r="B276" s="159"/>
      <c r="C276" s="14"/>
      <c r="D276" s="14"/>
      <c r="E276" s="6"/>
      <c r="F276" s="6"/>
      <c r="G276" s="6"/>
      <c r="H276" s="6"/>
      <c r="I276" s="6"/>
      <c r="J276" s="6"/>
      <c r="K276" s="1"/>
      <c r="L276" s="16"/>
      <c r="M276" s="16"/>
      <c r="N276" s="284" t="s">
        <v>455</v>
      </c>
      <c r="O276" s="282">
        <v>500.01</v>
      </c>
      <c r="P276" s="282">
        <v>1500</v>
      </c>
    </row>
    <row r="277" spans="1:24" hidden="1" x14ac:dyDescent="0.3">
      <c r="A277" s="60"/>
      <c r="B277" s="159"/>
      <c r="C277" s="14"/>
      <c r="D277" s="14"/>
      <c r="E277" s="6"/>
      <c r="F277" s="6"/>
      <c r="G277" s="6"/>
      <c r="H277" s="6"/>
      <c r="I277" s="6"/>
      <c r="J277" s="6"/>
      <c r="L277" s="16"/>
      <c r="M277" s="16"/>
      <c r="N277" s="282" t="s">
        <v>5</v>
      </c>
    </row>
    <row r="278" spans="1:24" x14ac:dyDescent="0.3">
      <c r="A278" s="60" t="s">
        <v>188</v>
      </c>
      <c r="B278" s="159" t="s">
        <v>188</v>
      </c>
      <c r="C278" s="14"/>
      <c r="D278" s="14"/>
      <c r="E278" s="6"/>
      <c r="F278" s="6"/>
      <c r="G278" s="6"/>
      <c r="H278" s="6"/>
      <c r="I278" s="6"/>
      <c r="J278" s="6"/>
      <c r="K278" s="6"/>
      <c r="L278" s="16"/>
      <c r="M278" s="16"/>
    </row>
    <row r="279" spans="1:24" ht="99" customHeight="1" x14ac:dyDescent="0.3">
      <c r="A279" s="60" t="s">
        <v>188</v>
      </c>
      <c r="B279" s="159" t="s">
        <v>188</v>
      </c>
      <c r="C279" s="14"/>
      <c r="D279" s="14"/>
      <c r="E279" s="353" t="str">
        <f>IF(AND(G269&gt;=0,G269&lt;=95),N280,IF(AND(G269&gt;=95,G269&lt;=1800),N281,N282))</f>
        <v>Verify Data Entry</v>
      </c>
      <c r="F279" s="353"/>
      <c r="G279" s="353"/>
      <c r="H279" s="353"/>
      <c r="I279" s="353"/>
      <c r="J279" s="353"/>
      <c r="K279" s="353"/>
      <c r="L279" s="16"/>
      <c r="M279" s="16"/>
    </row>
    <row r="280" spans="1:24" ht="129.6" hidden="1" x14ac:dyDescent="0.3">
      <c r="A280" s="60"/>
      <c r="B280" s="159"/>
      <c r="C280" s="14"/>
      <c r="D280" s="14"/>
      <c r="E280" s="17"/>
      <c r="F280" s="6"/>
      <c r="G280" s="4"/>
      <c r="H280" s="6"/>
      <c r="I280" s="6"/>
      <c r="J280" s="6"/>
      <c r="K280" s="6"/>
      <c r="L280" s="16"/>
      <c r="M280" s="16"/>
      <c r="N280" s="284" t="s">
        <v>97</v>
      </c>
    </row>
    <row r="281" spans="1:24" hidden="1" x14ac:dyDescent="0.3">
      <c r="A281" s="60"/>
      <c r="B281" s="159"/>
      <c r="C281" s="14"/>
      <c r="D281" s="14"/>
      <c r="E281" s="6"/>
      <c r="F281" s="6"/>
      <c r="G281" s="6"/>
      <c r="H281" s="6"/>
      <c r="I281" s="6"/>
      <c r="J281" s="6"/>
      <c r="K281" s="6"/>
      <c r="L281" s="16"/>
      <c r="M281" s="16"/>
      <c r="N281" s="284" t="s">
        <v>66</v>
      </c>
    </row>
    <row r="282" spans="1:24" hidden="1" x14ac:dyDescent="0.3">
      <c r="A282" s="60"/>
      <c r="B282" s="159"/>
      <c r="C282" s="14"/>
      <c r="D282" s="14"/>
      <c r="E282" s="6"/>
      <c r="F282" s="6"/>
      <c r="G282" s="6"/>
      <c r="H282" s="6"/>
      <c r="I282" s="6"/>
      <c r="J282" s="6"/>
      <c r="K282" s="6"/>
      <c r="L282" s="16"/>
      <c r="M282" s="16"/>
      <c r="N282" s="284" t="s">
        <v>5</v>
      </c>
    </row>
    <row r="283" spans="1:24" hidden="1" x14ac:dyDescent="0.3">
      <c r="A283" s="60"/>
      <c r="B283" s="159"/>
      <c r="C283" s="14"/>
      <c r="D283" s="14"/>
      <c r="E283" s="6"/>
      <c r="F283" s="6"/>
      <c r="G283" s="6"/>
      <c r="H283" s="6"/>
      <c r="I283" s="6"/>
      <c r="J283" s="6"/>
      <c r="K283" s="6"/>
      <c r="L283" s="16"/>
      <c r="M283" s="16"/>
      <c r="N283" s="284"/>
    </row>
    <row r="284" spans="1:24" ht="15" thickBot="1" x14ac:dyDescent="0.35">
      <c r="A284" s="61" t="s">
        <v>188</v>
      </c>
      <c r="B284" s="159" t="s">
        <v>188</v>
      </c>
      <c r="C284" s="14"/>
      <c r="D284" s="18"/>
      <c r="E284" s="19"/>
      <c r="F284" s="19"/>
      <c r="G284" s="19"/>
      <c r="H284" s="19"/>
      <c r="I284" s="19"/>
      <c r="J284" s="19"/>
      <c r="K284" s="19"/>
      <c r="L284" s="20"/>
      <c r="M284" s="16"/>
      <c r="X284" s="285"/>
    </row>
    <row r="285" spans="1:24" ht="15" thickBot="1" x14ac:dyDescent="0.35">
      <c r="A285" s="60" t="s">
        <v>188</v>
      </c>
      <c r="B285" s="159" t="s">
        <v>188</v>
      </c>
      <c r="C285" s="14"/>
      <c r="D285" s="6"/>
      <c r="E285" s="6"/>
      <c r="F285" s="6"/>
      <c r="G285" s="6"/>
      <c r="H285" s="6"/>
      <c r="I285" s="6"/>
      <c r="J285" s="6"/>
      <c r="K285" s="6"/>
      <c r="L285" s="6"/>
      <c r="M285" s="16"/>
    </row>
    <row r="286" spans="1:24" ht="8.4" customHeight="1" thickBot="1" x14ac:dyDescent="0.35">
      <c r="A286" s="60" t="s">
        <v>188</v>
      </c>
      <c r="B286" s="159" t="s">
        <v>188</v>
      </c>
      <c r="C286" s="14"/>
      <c r="D286" s="11"/>
      <c r="E286" s="12"/>
      <c r="F286" s="12"/>
      <c r="G286" s="12"/>
      <c r="H286" s="12"/>
      <c r="I286" s="12"/>
      <c r="J286" s="12"/>
      <c r="K286" s="12"/>
      <c r="L286" s="13"/>
      <c r="M286" s="16"/>
    </row>
    <row r="287" spans="1:24" ht="18.600000000000001" thickBot="1" x14ac:dyDescent="0.4">
      <c r="A287" s="60" t="s">
        <v>188</v>
      </c>
      <c r="B287" s="159" t="s">
        <v>188</v>
      </c>
      <c r="C287" s="14"/>
      <c r="D287" s="14"/>
      <c r="E287" s="23" t="s">
        <v>67</v>
      </c>
      <c r="F287" s="6"/>
      <c r="G287" s="31" t="s">
        <v>183</v>
      </c>
      <c r="H287" s="24" t="s">
        <v>59</v>
      </c>
      <c r="I287" s="6"/>
      <c r="J287" s="6"/>
      <c r="K287" s="15" t="s">
        <v>7</v>
      </c>
      <c r="L287" s="16"/>
      <c r="M287" s="16"/>
    </row>
    <row r="288" spans="1:24" ht="215.55" customHeight="1" thickBot="1" x14ac:dyDescent="0.35">
      <c r="A288" s="60" t="s">
        <v>188</v>
      </c>
      <c r="B288" s="159" t="s">
        <v>188</v>
      </c>
      <c r="C288" s="14"/>
      <c r="D288" s="14"/>
      <c r="E288" s="6"/>
      <c r="F288" s="6"/>
      <c r="G288" s="6"/>
      <c r="H288" s="6"/>
      <c r="I288" s="6"/>
      <c r="J288" s="6"/>
      <c r="K288" s="2" t="str">
        <f>IF(AND(G287&gt;=O289,G287&lt;=P289),N289,IF(AND(G287&gt;=O290,G287&lt;=P290),N290,IF(AND(G287&gt;=O291,G287&lt;=P291),N291,IF(AND(G287&gt;=O292,G287&lt;=P292),N292,IF(AND(G287&gt;=O293,G287&lt;=P293),N293,IF(AND(G287&gt;=O294,G287&lt;=P294),N294,IF(AND(G287&gt;=O295,G287&lt;=P295),N295,N296)))))))</f>
        <v>Verify Data Entry</v>
      </c>
      <c r="L288" s="16"/>
      <c r="M288" s="16"/>
      <c r="O288" s="282" t="s">
        <v>0</v>
      </c>
      <c r="P288" s="282" t="s">
        <v>1</v>
      </c>
    </row>
    <row r="289" spans="1:24" ht="172.8" hidden="1" x14ac:dyDescent="0.3">
      <c r="A289" s="60"/>
      <c r="B289" s="159"/>
      <c r="C289" s="14"/>
      <c r="D289" s="14"/>
      <c r="E289" s="6"/>
      <c r="F289" s="6"/>
      <c r="G289" s="6"/>
      <c r="H289" s="6"/>
      <c r="I289" s="6"/>
      <c r="J289" s="6"/>
      <c r="K289" s="1"/>
      <c r="L289" s="16"/>
      <c r="M289" s="16"/>
      <c r="N289" s="284" t="s">
        <v>457</v>
      </c>
      <c r="O289" s="282">
        <v>0</v>
      </c>
      <c r="P289" s="282">
        <v>4</v>
      </c>
    </row>
    <row r="290" spans="1:24" ht="72" hidden="1" x14ac:dyDescent="0.3">
      <c r="A290" s="60"/>
      <c r="B290" s="159"/>
      <c r="C290" s="14"/>
      <c r="D290" s="14"/>
      <c r="E290" s="6"/>
      <c r="F290" s="6"/>
      <c r="G290" s="6"/>
      <c r="H290" s="6"/>
      <c r="I290" s="6"/>
      <c r="J290" s="6"/>
      <c r="K290" s="1"/>
      <c r="L290" s="16"/>
      <c r="M290" s="16"/>
      <c r="N290" s="284" t="s">
        <v>297</v>
      </c>
      <c r="O290" s="282">
        <v>4.01</v>
      </c>
      <c r="P290" s="282">
        <v>8</v>
      </c>
    </row>
    <row r="291" spans="1:24" ht="28.8" hidden="1" x14ac:dyDescent="0.3">
      <c r="A291" s="60"/>
      <c r="B291" s="159"/>
      <c r="C291" s="14"/>
      <c r="D291" s="14"/>
      <c r="E291" s="6"/>
      <c r="F291" s="6"/>
      <c r="G291" s="6"/>
      <c r="H291" s="6"/>
      <c r="I291" s="6"/>
      <c r="J291" s="6"/>
      <c r="K291" s="1"/>
      <c r="L291" s="16"/>
      <c r="M291" s="16"/>
      <c r="N291" s="284" t="s">
        <v>69</v>
      </c>
      <c r="O291" s="282">
        <v>8.01</v>
      </c>
      <c r="P291" s="282">
        <v>13</v>
      </c>
    </row>
    <row r="292" spans="1:24" ht="57.6" hidden="1" x14ac:dyDescent="0.3">
      <c r="A292" s="60"/>
      <c r="B292" s="159"/>
      <c r="C292" s="14"/>
      <c r="D292" s="14"/>
      <c r="E292" s="6"/>
      <c r="F292" s="6"/>
      <c r="G292" s="6"/>
      <c r="H292" s="6"/>
      <c r="I292" s="6"/>
      <c r="J292" s="6"/>
      <c r="K292" s="1"/>
      <c r="L292" s="16"/>
      <c r="M292" s="16"/>
      <c r="N292" s="284" t="s">
        <v>68</v>
      </c>
      <c r="O292" s="282">
        <v>13.01</v>
      </c>
      <c r="P292" s="282">
        <v>15</v>
      </c>
    </row>
    <row r="293" spans="1:24" ht="100.8" hidden="1" x14ac:dyDescent="0.3">
      <c r="A293" s="60"/>
      <c r="B293" s="159"/>
      <c r="C293" s="14"/>
      <c r="D293" s="14"/>
      <c r="E293" s="6"/>
      <c r="F293" s="6"/>
      <c r="G293" s="6"/>
      <c r="H293" s="6"/>
      <c r="I293" s="6"/>
      <c r="J293" s="6"/>
      <c r="K293" s="1"/>
      <c r="L293" s="16"/>
      <c r="M293" s="16"/>
      <c r="N293" s="284" t="s">
        <v>116</v>
      </c>
      <c r="O293" s="282">
        <v>15.01</v>
      </c>
      <c r="P293" s="282">
        <v>30</v>
      </c>
    </row>
    <row r="294" spans="1:24" ht="158.4" hidden="1" x14ac:dyDescent="0.3">
      <c r="A294" s="60"/>
      <c r="B294" s="159"/>
      <c r="C294" s="14"/>
      <c r="D294" s="14"/>
      <c r="E294" s="6"/>
      <c r="F294" s="6"/>
      <c r="G294" s="6"/>
      <c r="H294" s="6"/>
      <c r="I294" s="6"/>
      <c r="J294" s="6"/>
      <c r="K294" s="1"/>
      <c r="L294" s="16"/>
      <c r="M294" s="16"/>
      <c r="N294" s="284" t="s">
        <v>458</v>
      </c>
      <c r="O294" s="282">
        <v>30.01</v>
      </c>
      <c r="P294" s="282">
        <v>100</v>
      </c>
    </row>
    <row r="295" spans="1:24" ht="144" hidden="1" x14ac:dyDescent="0.3">
      <c r="A295" s="60"/>
      <c r="B295" s="159"/>
      <c r="C295" s="14"/>
      <c r="D295" s="14"/>
      <c r="E295" s="6"/>
      <c r="F295" s="6"/>
      <c r="G295" s="6"/>
      <c r="H295" s="6"/>
      <c r="I295" s="6"/>
      <c r="J295" s="6"/>
      <c r="K295" s="1"/>
      <c r="L295" s="16"/>
      <c r="M295" s="16"/>
      <c r="N295" s="284" t="s">
        <v>459</v>
      </c>
      <c r="O295" s="282">
        <v>100.01</v>
      </c>
      <c r="P295" s="282">
        <v>160</v>
      </c>
    </row>
    <row r="296" spans="1:24" hidden="1" x14ac:dyDescent="0.3">
      <c r="A296" s="60"/>
      <c r="B296" s="159"/>
      <c r="C296" s="14"/>
      <c r="D296" s="14"/>
      <c r="E296" s="6"/>
      <c r="F296" s="6"/>
      <c r="G296" s="6"/>
      <c r="H296" s="6"/>
      <c r="I296" s="6"/>
      <c r="J296" s="6"/>
      <c r="L296" s="16"/>
      <c r="M296" s="16"/>
      <c r="N296" s="282" t="s">
        <v>5</v>
      </c>
    </row>
    <row r="297" spans="1:24" x14ac:dyDescent="0.3">
      <c r="A297" s="60" t="s">
        <v>188</v>
      </c>
      <c r="B297" s="159" t="s">
        <v>188</v>
      </c>
      <c r="C297" s="14"/>
      <c r="D297" s="14"/>
      <c r="E297" s="6"/>
      <c r="F297" s="6"/>
      <c r="G297" s="6"/>
      <c r="H297" s="6"/>
      <c r="I297" s="6"/>
      <c r="J297" s="6"/>
      <c r="K297" s="6"/>
      <c r="L297" s="16"/>
      <c r="M297" s="16"/>
    </row>
    <row r="298" spans="1:24" ht="17.399999999999999" customHeight="1" x14ac:dyDescent="0.3">
      <c r="A298" s="60" t="s">
        <v>188</v>
      </c>
      <c r="B298" s="159" t="s">
        <v>188</v>
      </c>
      <c r="C298" s="14"/>
      <c r="D298" s="14"/>
      <c r="E298" s="15" t="str">
        <f>IF(AND(G287&gt;=0,G287&lt;=8),N299,IF(AND(G287&gt;=8,G287&lt;=15),N298,IF(AND(G287&gt;=15,G287&lt;=160),N300,N301)))</f>
        <v>Verify Data Entry</v>
      </c>
      <c r="F298" s="6"/>
      <c r="G298" s="6"/>
      <c r="H298" s="6"/>
      <c r="I298" s="6"/>
      <c r="J298" s="6"/>
      <c r="K298" s="6"/>
      <c r="L298" s="16"/>
      <c r="M298" s="16"/>
      <c r="N298" s="284" t="s">
        <v>70</v>
      </c>
    </row>
    <row r="299" spans="1:24" ht="16.2" customHeight="1" x14ac:dyDescent="0.3">
      <c r="A299" s="60" t="s">
        <v>188</v>
      </c>
      <c r="B299" s="159" t="s">
        <v>188</v>
      </c>
      <c r="C299" s="14"/>
      <c r="D299" s="14"/>
      <c r="E299" s="17">
        <f>IF(AND(G287&gt;=0,G287&lt;=15),X304,IF(AND(G287&gt;=15),0))</f>
        <v>0</v>
      </c>
      <c r="F299" s="6" t="s">
        <v>80</v>
      </c>
      <c r="G299" s="4" t="s">
        <v>11</v>
      </c>
      <c r="H299" s="6">
        <f>IF(AND(G287&gt;=0,G287&lt;=15),W304,IF(AND(G287&gt;=15),0))</f>
        <v>0</v>
      </c>
      <c r="I299" s="6" t="s">
        <v>13</v>
      </c>
      <c r="J299" s="6"/>
      <c r="K299" s="6"/>
      <c r="L299" s="16"/>
      <c r="M299" s="16"/>
      <c r="N299" s="284" t="s">
        <v>71</v>
      </c>
    </row>
    <row r="300" spans="1:24" hidden="1" x14ac:dyDescent="0.3">
      <c r="A300" s="60"/>
      <c r="B300" s="159"/>
      <c r="C300" s="14"/>
      <c r="D300" s="14"/>
      <c r="E300" s="6"/>
      <c r="F300" s="6"/>
      <c r="G300" s="6"/>
      <c r="H300" s="6"/>
      <c r="I300" s="6"/>
      <c r="J300" s="6"/>
      <c r="K300" s="6"/>
      <c r="L300" s="16"/>
      <c r="M300" s="16"/>
      <c r="N300" s="284" t="s">
        <v>12</v>
      </c>
    </row>
    <row r="301" spans="1:24" hidden="1" x14ac:dyDescent="0.3">
      <c r="A301" s="60"/>
      <c r="B301" s="159"/>
      <c r="C301" s="14"/>
      <c r="D301" s="14"/>
      <c r="E301" s="6"/>
      <c r="F301" s="6"/>
      <c r="G301" s="6"/>
      <c r="H301" s="6"/>
      <c r="I301" s="6"/>
      <c r="J301" s="6"/>
      <c r="K301" s="6"/>
      <c r="L301" s="16"/>
      <c r="M301" s="16"/>
      <c r="N301" s="284" t="s">
        <v>5</v>
      </c>
    </row>
    <row r="302" spans="1:24" hidden="1" x14ac:dyDescent="0.3">
      <c r="A302" s="60"/>
      <c r="B302" s="159"/>
      <c r="C302" s="14"/>
      <c r="D302" s="14"/>
      <c r="E302" s="6"/>
      <c r="F302" s="6"/>
      <c r="G302" s="6"/>
      <c r="H302" s="6"/>
      <c r="I302" s="6"/>
      <c r="J302" s="6"/>
      <c r="K302" s="6"/>
      <c r="L302" s="16"/>
      <c r="M302" s="16"/>
      <c r="N302" s="284"/>
    </row>
    <row r="303" spans="1:24" hidden="1" x14ac:dyDescent="0.3">
      <c r="A303" s="62"/>
      <c r="B303" s="159"/>
      <c r="C303" s="14"/>
      <c r="D303" s="14"/>
      <c r="E303" s="6"/>
      <c r="F303" s="6"/>
      <c r="G303" s="6"/>
      <c r="H303" s="6"/>
      <c r="I303" s="6"/>
      <c r="J303" s="6"/>
      <c r="K303" s="6"/>
      <c r="L303" s="16"/>
      <c r="M303" s="16"/>
      <c r="O303" s="282" t="s">
        <v>14</v>
      </c>
      <c r="P303" s="282" t="s">
        <v>15</v>
      </c>
      <c r="Q303" s="282" t="s">
        <v>16</v>
      </c>
      <c r="R303" s="282" t="s">
        <v>17</v>
      </c>
      <c r="S303" s="282" t="s">
        <v>18</v>
      </c>
      <c r="U303" s="282" t="s">
        <v>19</v>
      </c>
      <c r="V303" s="282" t="s">
        <v>20</v>
      </c>
      <c r="W303" s="282" t="s">
        <v>21</v>
      </c>
      <c r="X303" s="282" t="s">
        <v>22</v>
      </c>
    </row>
    <row r="304" spans="1:24" ht="15" thickBot="1" x14ac:dyDescent="0.35">
      <c r="A304" s="61" t="s">
        <v>188</v>
      </c>
      <c r="B304" s="159" t="s">
        <v>188</v>
      </c>
      <c r="C304" s="14"/>
      <c r="D304" s="18"/>
      <c r="E304" s="19"/>
      <c r="F304" s="19"/>
      <c r="G304" s="19"/>
      <c r="H304" s="19"/>
      <c r="I304" s="19"/>
      <c r="J304" s="19"/>
      <c r="K304" s="19"/>
      <c r="L304" s="20"/>
      <c r="M304" s="16"/>
      <c r="O304" s="282">
        <v>100</v>
      </c>
      <c r="P304" s="282" t="str">
        <f>G287</f>
        <v>Enter Data</v>
      </c>
      <c r="Q304" s="282">
        <f>IF(AND(G287&gt;=0,G287&lt;=8),30,IF(AND(G287&gt;=8),15))</f>
        <v>15</v>
      </c>
      <c r="R304" s="282" t="e">
        <f>Q304-P304</f>
        <v>#VALUE!</v>
      </c>
      <c r="S304" s="282" t="e">
        <f>R304*$G$7/O304*1</f>
        <v>#VALUE!</v>
      </c>
      <c r="U304" s="282">
        <v>8</v>
      </c>
      <c r="V304" s="282" t="e">
        <f>R304/U304</f>
        <v>#VALUE!</v>
      </c>
      <c r="W304" s="282" t="e">
        <f>ROUNDUP(V304,0)</f>
        <v>#VALUE!</v>
      </c>
      <c r="X304" s="285" t="e">
        <f>S304/W304</f>
        <v>#VALUE!</v>
      </c>
    </row>
    <row r="305" spans="1:16" ht="15" thickBot="1" x14ac:dyDescent="0.35">
      <c r="A305" s="60" t="s">
        <v>188</v>
      </c>
      <c r="B305" s="159" t="s">
        <v>188</v>
      </c>
      <c r="C305" s="14"/>
      <c r="D305" s="6"/>
      <c r="E305" s="6"/>
      <c r="F305" s="6"/>
      <c r="G305" s="6"/>
      <c r="H305" s="6"/>
      <c r="I305" s="6"/>
      <c r="J305" s="6"/>
      <c r="K305" s="6"/>
      <c r="L305" s="6"/>
      <c r="M305" s="16"/>
    </row>
    <row r="306" spans="1:16" ht="8.4" customHeight="1" thickBot="1" x14ac:dyDescent="0.35">
      <c r="A306" s="60" t="s">
        <v>188</v>
      </c>
      <c r="B306" s="159" t="s">
        <v>188</v>
      </c>
      <c r="C306" s="14"/>
      <c r="D306" s="11"/>
      <c r="E306" s="12"/>
      <c r="F306" s="12"/>
      <c r="G306" s="12"/>
      <c r="H306" s="12"/>
      <c r="I306" s="12"/>
      <c r="J306" s="12"/>
      <c r="K306" s="12"/>
      <c r="L306" s="13"/>
      <c r="M306" s="16"/>
    </row>
    <row r="307" spans="1:16" ht="18.600000000000001" thickBot="1" x14ac:dyDescent="0.4">
      <c r="A307" s="60" t="s">
        <v>188</v>
      </c>
      <c r="B307" s="159" t="s">
        <v>188</v>
      </c>
      <c r="C307" s="14"/>
      <c r="D307" s="14"/>
      <c r="E307" s="23" t="s">
        <v>72</v>
      </c>
      <c r="F307" s="6"/>
      <c r="G307" s="31" t="s">
        <v>183</v>
      </c>
      <c r="H307" s="24" t="s">
        <v>59</v>
      </c>
      <c r="I307" s="6"/>
      <c r="J307" s="6"/>
      <c r="K307" s="15" t="s">
        <v>7</v>
      </c>
      <c r="L307" s="16"/>
      <c r="M307" s="16"/>
    </row>
    <row r="308" spans="1:16" ht="135.6" customHeight="1" thickBot="1" x14ac:dyDescent="0.35">
      <c r="A308" s="60" t="s">
        <v>188</v>
      </c>
      <c r="B308" s="159" t="s">
        <v>188</v>
      </c>
      <c r="C308" s="14"/>
      <c r="D308" s="14"/>
      <c r="E308" s="6"/>
      <c r="F308" s="6"/>
      <c r="G308" s="6"/>
      <c r="H308" s="6"/>
      <c r="I308" s="6"/>
      <c r="J308" s="6"/>
      <c r="K308" s="2" t="str">
        <f>IF(AND(G307&gt;=O309,G307&lt;=P309),N309,IF(AND(G307&gt;=O310,G307&lt;=P310),N310,IF(AND(G307&gt;=O311,G307&lt;=P311),N311,IF(AND(G307&gt;=O312,G307&lt;=P312),N312,IF(AND(G307&gt;=O313,G307&lt;=P313),N313,IF(AND(G307&gt;=O314,G307&lt;=P314),N314,N315))))))</f>
        <v>Verify Data Entry</v>
      </c>
      <c r="L308" s="16"/>
      <c r="M308" s="16"/>
      <c r="O308" s="282" t="s">
        <v>0</v>
      </c>
      <c r="P308" s="282" t="s">
        <v>1</v>
      </c>
    </row>
    <row r="309" spans="1:16" ht="72" hidden="1" x14ac:dyDescent="0.3">
      <c r="A309" s="60"/>
      <c r="B309" s="159"/>
      <c r="C309" s="14"/>
      <c r="D309" s="14"/>
      <c r="E309" s="6"/>
      <c r="F309" s="6"/>
      <c r="G309" s="6"/>
      <c r="H309" s="6"/>
      <c r="I309" s="6"/>
      <c r="J309" s="6"/>
      <c r="K309" s="1"/>
      <c r="L309" s="16"/>
      <c r="M309" s="16"/>
      <c r="N309" s="284" t="s">
        <v>73</v>
      </c>
      <c r="O309" s="282">
        <v>0</v>
      </c>
      <c r="P309" s="282">
        <v>8</v>
      </c>
    </row>
    <row r="310" spans="1:16" ht="57.6" hidden="1" x14ac:dyDescent="0.3">
      <c r="A310" s="60"/>
      <c r="B310" s="159"/>
      <c r="C310" s="14"/>
      <c r="D310" s="14"/>
      <c r="E310" s="6"/>
      <c r="F310" s="6"/>
      <c r="G310" s="6"/>
      <c r="H310" s="6"/>
      <c r="I310" s="6"/>
      <c r="J310" s="6"/>
      <c r="K310" s="1"/>
      <c r="L310" s="16"/>
      <c r="M310" s="16"/>
      <c r="N310" s="284" t="s">
        <v>146</v>
      </c>
      <c r="O310" s="282">
        <v>8.01</v>
      </c>
      <c r="P310" s="282">
        <v>13</v>
      </c>
    </row>
    <row r="311" spans="1:16" ht="72" hidden="1" x14ac:dyDescent="0.3">
      <c r="A311" s="60"/>
      <c r="B311" s="159"/>
      <c r="C311" s="14"/>
      <c r="D311" s="14"/>
      <c r="E311" s="6"/>
      <c r="F311" s="6"/>
      <c r="G311" s="6"/>
      <c r="H311" s="6"/>
      <c r="I311" s="6"/>
      <c r="J311" s="6"/>
      <c r="K311" s="1"/>
      <c r="L311" s="16"/>
      <c r="M311" s="16"/>
      <c r="N311" s="284" t="s">
        <v>460</v>
      </c>
      <c r="O311" s="282">
        <v>13.01</v>
      </c>
      <c r="P311" s="282">
        <v>15</v>
      </c>
    </row>
    <row r="312" spans="1:16" ht="100.8" hidden="1" x14ac:dyDescent="0.3">
      <c r="A312" s="60"/>
      <c r="B312" s="159"/>
      <c r="C312" s="14"/>
      <c r="D312" s="14"/>
      <c r="E312" s="6"/>
      <c r="F312" s="6"/>
      <c r="G312" s="6"/>
      <c r="H312" s="6"/>
      <c r="I312" s="6"/>
      <c r="J312" s="6"/>
      <c r="K312" s="1"/>
      <c r="L312" s="16"/>
      <c r="M312" s="16"/>
      <c r="N312" s="284" t="s">
        <v>117</v>
      </c>
      <c r="O312" s="282">
        <v>15.01</v>
      </c>
      <c r="P312" s="282">
        <v>30</v>
      </c>
    </row>
    <row r="313" spans="1:16" ht="115.2" hidden="1" x14ac:dyDescent="0.3">
      <c r="A313" s="60"/>
      <c r="B313" s="159"/>
      <c r="C313" s="14"/>
      <c r="D313" s="14"/>
      <c r="E313" s="6"/>
      <c r="F313" s="6"/>
      <c r="G313" s="6"/>
      <c r="H313" s="6"/>
      <c r="I313" s="6"/>
      <c r="J313" s="6"/>
      <c r="K313" s="1"/>
      <c r="L313" s="16"/>
      <c r="M313" s="16"/>
      <c r="N313" s="284" t="s">
        <v>118</v>
      </c>
      <c r="O313" s="282">
        <v>30.01</v>
      </c>
      <c r="P313" s="282">
        <v>90</v>
      </c>
    </row>
    <row r="314" spans="1:16" ht="129.6" hidden="1" x14ac:dyDescent="0.3">
      <c r="A314" s="60"/>
      <c r="B314" s="159"/>
      <c r="C314" s="14"/>
      <c r="D314" s="14"/>
      <c r="E314" s="6"/>
      <c r="F314" s="6"/>
      <c r="G314" s="6"/>
      <c r="H314" s="6"/>
      <c r="I314" s="6"/>
      <c r="J314" s="6"/>
      <c r="K314" s="1"/>
      <c r="L314" s="16"/>
      <c r="M314" s="16"/>
      <c r="N314" s="284" t="s">
        <v>119</v>
      </c>
      <c r="O314" s="282">
        <v>90.01</v>
      </c>
      <c r="P314" s="282">
        <v>160</v>
      </c>
    </row>
    <row r="315" spans="1:16" hidden="1" x14ac:dyDescent="0.3">
      <c r="A315" s="60"/>
      <c r="B315" s="159"/>
      <c r="C315" s="14"/>
      <c r="D315" s="14"/>
      <c r="E315" s="6"/>
      <c r="F315" s="6"/>
      <c r="G315" s="6"/>
      <c r="H315" s="6"/>
      <c r="I315" s="6"/>
      <c r="J315" s="6"/>
      <c r="L315" s="16"/>
      <c r="M315" s="16"/>
      <c r="N315" s="282" t="s">
        <v>5</v>
      </c>
    </row>
    <row r="316" spans="1:16" x14ac:dyDescent="0.3">
      <c r="A316" s="60" t="s">
        <v>188</v>
      </c>
      <c r="B316" s="159" t="s">
        <v>188</v>
      </c>
      <c r="C316" s="14"/>
      <c r="D316" s="14"/>
      <c r="E316" s="6"/>
      <c r="F316" s="6"/>
      <c r="G316" s="6"/>
      <c r="H316" s="6"/>
      <c r="I316" s="6"/>
      <c r="J316" s="6"/>
      <c r="K316" s="6"/>
      <c r="L316" s="16"/>
      <c r="M316" s="16"/>
    </row>
    <row r="317" spans="1:16" x14ac:dyDescent="0.3">
      <c r="A317" s="60" t="s">
        <v>188</v>
      </c>
      <c r="B317" s="159" t="s">
        <v>188</v>
      </c>
      <c r="C317" s="14"/>
      <c r="D317" s="14"/>
      <c r="E317" s="15" t="str">
        <f>IF(AND(G307&gt;=0,G307&lt;=15),N318,IF(AND(G307&gt;=15,G307&lt;=150),N319,N320))</f>
        <v>Verify Data Entry</v>
      </c>
      <c r="F317" s="6"/>
      <c r="G317" s="6"/>
      <c r="H317" s="6"/>
      <c r="I317" s="6"/>
      <c r="J317" s="6"/>
      <c r="K317" s="6"/>
      <c r="L317" s="16"/>
      <c r="M317" s="16"/>
    </row>
    <row r="318" spans="1:16" ht="15" customHeight="1" x14ac:dyDescent="0.3">
      <c r="A318" s="60" t="s">
        <v>188</v>
      </c>
      <c r="B318" s="159" t="s">
        <v>188</v>
      </c>
      <c r="C318" s="14"/>
      <c r="D318" s="14"/>
      <c r="E318" s="17">
        <f>IF(AND(E317=N318),X323,0)</f>
        <v>0</v>
      </c>
      <c r="F318" s="6" t="s">
        <v>80</v>
      </c>
      <c r="G318" s="4" t="s">
        <v>11</v>
      </c>
      <c r="H318" s="6">
        <f>IF(AND(E317=N318),W323,0)</f>
        <v>0</v>
      </c>
      <c r="I318" s="6" t="s">
        <v>13</v>
      </c>
      <c r="J318" s="6"/>
      <c r="K318" s="6"/>
      <c r="L318" s="16"/>
      <c r="M318" s="16"/>
      <c r="N318" s="284" t="s">
        <v>74</v>
      </c>
    </row>
    <row r="319" spans="1:16" hidden="1" x14ac:dyDescent="0.3">
      <c r="A319" s="60"/>
      <c r="B319" s="159"/>
      <c r="C319" s="14"/>
      <c r="D319" s="14"/>
      <c r="E319" s="6"/>
      <c r="F319" s="6"/>
      <c r="G319" s="6"/>
      <c r="H319" s="6"/>
      <c r="I319" s="6"/>
      <c r="J319" s="6"/>
      <c r="K319" s="6"/>
      <c r="L319" s="16"/>
      <c r="M319" s="16"/>
      <c r="N319" s="284" t="s">
        <v>12</v>
      </c>
    </row>
    <row r="320" spans="1:16" hidden="1" x14ac:dyDescent="0.3">
      <c r="A320" s="60"/>
      <c r="B320" s="159"/>
      <c r="C320" s="14"/>
      <c r="D320" s="14"/>
      <c r="E320" s="6"/>
      <c r="F320" s="6"/>
      <c r="G320" s="6"/>
      <c r="H320" s="6"/>
      <c r="I320" s="6"/>
      <c r="J320" s="6"/>
      <c r="K320" s="6"/>
      <c r="L320" s="16"/>
      <c r="M320" s="16"/>
      <c r="N320" s="284" t="s">
        <v>5</v>
      </c>
    </row>
    <row r="321" spans="1:24" hidden="1" x14ac:dyDescent="0.3">
      <c r="A321" s="60"/>
      <c r="B321" s="159"/>
      <c r="C321" s="14"/>
      <c r="D321" s="14"/>
      <c r="E321" s="6"/>
      <c r="F321" s="6"/>
      <c r="G321" s="6"/>
      <c r="H321" s="6"/>
      <c r="I321" s="6"/>
      <c r="J321" s="6"/>
      <c r="K321" s="6"/>
      <c r="L321" s="16"/>
      <c r="M321" s="16"/>
      <c r="N321" s="284"/>
    </row>
    <row r="322" spans="1:24" hidden="1" x14ac:dyDescent="0.3">
      <c r="A322" s="62"/>
      <c r="B322" s="159"/>
      <c r="C322" s="14"/>
      <c r="D322" s="14"/>
      <c r="E322" s="6"/>
      <c r="F322" s="6"/>
      <c r="G322" s="6"/>
      <c r="H322" s="6"/>
      <c r="I322" s="6"/>
      <c r="J322" s="6"/>
      <c r="K322" s="6"/>
      <c r="L322" s="16"/>
      <c r="M322" s="16"/>
      <c r="O322" s="282" t="s">
        <v>14</v>
      </c>
      <c r="P322" s="282" t="s">
        <v>15</v>
      </c>
      <c r="Q322" s="282" t="s">
        <v>16</v>
      </c>
      <c r="R322" s="282" t="s">
        <v>17</v>
      </c>
      <c r="S322" s="282" t="s">
        <v>18</v>
      </c>
      <c r="U322" s="282" t="s">
        <v>19</v>
      </c>
      <c r="V322" s="282" t="s">
        <v>20</v>
      </c>
      <c r="W322" s="282" t="s">
        <v>21</v>
      </c>
      <c r="X322" s="282" t="s">
        <v>22</v>
      </c>
    </row>
    <row r="323" spans="1:24" ht="15" thickBot="1" x14ac:dyDescent="0.35">
      <c r="A323" s="61" t="s">
        <v>188</v>
      </c>
      <c r="B323" s="159" t="s">
        <v>188</v>
      </c>
      <c r="C323" s="14"/>
      <c r="D323" s="18"/>
      <c r="E323" s="19"/>
      <c r="F323" s="19"/>
      <c r="G323" s="19"/>
      <c r="H323" s="19"/>
      <c r="I323" s="19"/>
      <c r="J323" s="19"/>
      <c r="K323" s="19"/>
      <c r="L323" s="20"/>
      <c r="M323" s="16"/>
      <c r="O323" s="282">
        <v>100</v>
      </c>
      <c r="P323" s="282" t="str">
        <f>G307</f>
        <v>Enter Data</v>
      </c>
      <c r="Q323" s="282">
        <v>15</v>
      </c>
      <c r="R323" s="282" t="e">
        <f>Q323-P323</f>
        <v>#VALUE!</v>
      </c>
      <c r="S323" s="282" t="e">
        <f>R323*$G$7/O323*1</f>
        <v>#VALUE!</v>
      </c>
      <c r="U323" s="282">
        <v>3</v>
      </c>
      <c r="V323" s="282" t="e">
        <f>R323/U323</f>
        <v>#VALUE!</v>
      </c>
      <c r="W323" s="282" t="e">
        <f>ROUNDUP(V323,0)</f>
        <v>#VALUE!</v>
      </c>
      <c r="X323" s="285" t="e">
        <f>S323/W323</f>
        <v>#VALUE!</v>
      </c>
    </row>
    <row r="324" spans="1:24" ht="15" thickBot="1" x14ac:dyDescent="0.35">
      <c r="A324" s="60" t="s">
        <v>188</v>
      </c>
      <c r="B324" s="159" t="s">
        <v>188</v>
      </c>
      <c r="C324" s="14"/>
      <c r="D324" s="6"/>
      <c r="E324" s="6"/>
      <c r="F324" s="6"/>
      <c r="G324" s="6"/>
      <c r="H324" s="6"/>
      <c r="I324" s="6"/>
      <c r="J324" s="6"/>
      <c r="K324" s="6"/>
      <c r="L324" s="6"/>
      <c r="M324" s="16"/>
    </row>
    <row r="325" spans="1:24" ht="8.4" customHeight="1" thickBot="1" x14ac:dyDescent="0.35">
      <c r="A325" s="60" t="s">
        <v>188</v>
      </c>
      <c r="B325" s="159" t="s">
        <v>188</v>
      </c>
      <c r="C325" s="14"/>
      <c r="D325" s="11"/>
      <c r="E325" s="12"/>
      <c r="F325" s="12"/>
      <c r="G325" s="12"/>
      <c r="H325" s="12"/>
      <c r="I325" s="12"/>
      <c r="J325" s="12"/>
      <c r="K325" s="12"/>
      <c r="L325" s="13"/>
      <c r="M325" s="16"/>
    </row>
    <row r="326" spans="1:24" ht="18.600000000000001" thickBot="1" x14ac:dyDescent="0.4">
      <c r="A326" s="60" t="s">
        <v>188</v>
      </c>
      <c r="B326" s="159" t="s">
        <v>188</v>
      </c>
      <c r="C326" s="14"/>
      <c r="D326" s="14"/>
      <c r="E326" s="23" t="s">
        <v>75</v>
      </c>
      <c r="F326" s="6"/>
      <c r="G326" s="31" t="s">
        <v>183</v>
      </c>
      <c r="H326" s="24" t="s">
        <v>59</v>
      </c>
      <c r="I326" s="6"/>
      <c r="J326" s="6"/>
      <c r="K326" s="15" t="s">
        <v>7</v>
      </c>
      <c r="L326" s="16"/>
      <c r="M326" s="16"/>
    </row>
    <row r="327" spans="1:24" ht="172.05" customHeight="1" thickBot="1" x14ac:dyDescent="0.35">
      <c r="A327" s="60" t="s">
        <v>188</v>
      </c>
      <c r="B327" s="159" t="s">
        <v>188</v>
      </c>
      <c r="C327" s="14"/>
      <c r="D327" s="14"/>
      <c r="E327" s="6"/>
      <c r="F327" s="6"/>
      <c r="G327" s="6"/>
      <c r="H327" s="6"/>
      <c r="I327" s="6"/>
      <c r="J327" s="6"/>
      <c r="K327" s="2" t="str">
        <f>IF(AND(G326&gt;=O328,G326&lt;=P328),N328,IF(AND(G326&gt;=O329,G326&lt;=P329),N329,IF(AND(G326&gt;=O330,G326&lt;=P330),N330,IF(AND(G326&gt;=O331,G326&lt;=P331),N331,IF(AND(G326&gt;=O332,G326&lt;=P332),N332,IF(AND(G326&gt;=O333,G326&lt;=P333),N333,IF(AND(G326&gt;=O334,G326&lt;=P334),N334,N335)))))))</f>
        <v>Verify Data Entry</v>
      </c>
      <c r="L327" s="16"/>
      <c r="M327" s="16"/>
      <c r="O327" s="282" t="s">
        <v>0</v>
      </c>
      <c r="P327" s="282" t="s">
        <v>1</v>
      </c>
    </row>
    <row r="328" spans="1:24" ht="158.4" hidden="1" x14ac:dyDescent="0.3">
      <c r="A328" s="60"/>
      <c r="B328" s="159"/>
      <c r="C328" s="14"/>
      <c r="D328" s="14"/>
      <c r="E328" s="6"/>
      <c r="F328" s="6"/>
      <c r="G328" s="6"/>
      <c r="H328" s="6"/>
      <c r="I328" s="6"/>
      <c r="J328" s="6"/>
      <c r="K328" s="1"/>
      <c r="L328" s="16"/>
      <c r="M328" s="16"/>
      <c r="N328" s="284" t="s">
        <v>300</v>
      </c>
      <c r="O328" s="282">
        <v>0</v>
      </c>
      <c r="P328" s="282">
        <v>0.01</v>
      </c>
    </row>
    <row r="329" spans="1:24" ht="158.4" hidden="1" x14ac:dyDescent="0.3">
      <c r="A329" s="60"/>
      <c r="B329" s="159"/>
      <c r="C329" s="14"/>
      <c r="D329" s="14"/>
      <c r="E329" s="6"/>
      <c r="F329" s="6"/>
      <c r="G329" s="6"/>
      <c r="H329" s="6"/>
      <c r="I329" s="6"/>
      <c r="J329" s="6"/>
      <c r="K329" s="1"/>
      <c r="L329" s="16"/>
      <c r="M329" s="16"/>
      <c r="N329" s="284" t="s">
        <v>461</v>
      </c>
      <c r="O329" s="282">
        <v>0.01</v>
      </c>
      <c r="P329" s="282">
        <v>0.5</v>
      </c>
    </row>
    <row r="330" spans="1:24" ht="72" hidden="1" x14ac:dyDescent="0.3">
      <c r="A330" s="60"/>
      <c r="B330" s="159"/>
      <c r="C330" s="14"/>
      <c r="D330" s="14"/>
      <c r="E330" s="6"/>
      <c r="F330" s="6"/>
      <c r="G330" s="6"/>
      <c r="H330" s="6"/>
      <c r="I330" s="6"/>
      <c r="J330" s="6"/>
      <c r="K330" s="1"/>
      <c r="L330" s="16"/>
      <c r="M330" s="16"/>
      <c r="N330" s="284" t="s">
        <v>76</v>
      </c>
      <c r="O330" s="282">
        <v>0.51</v>
      </c>
      <c r="P330" s="282">
        <v>2.4</v>
      </c>
    </row>
    <row r="331" spans="1:24" ht="115.2" hidden="1" x14ac:dyDescent="0.3">
      <c r="A331" s="60"/>
      <c r="B331" s="159"/>
      <c r="C331" s="14"/>
      <c r="D331" s="14"/>
      <c r="E331" s="6"/>
      <c r="F331" s="6"/>
      <c r="G331" s="6"/>
      <c r="H331" s="6"/>
      <c r="I331" s="6"/>
      <c r="J331" s="6"/>
      <c r="K331" s="1"/>
      <c r="L331" s="16"/>
      <c r="M331" s="16"/>
      <c r="N331" s="284" t="s">
        <v>462</v>
      </c>
      <c r="O331" s="282">
        <v>2.41</v>
      </c>
      <c r="P331" s="282">
        <v>3</v>
      </c>
    </row>
    <row r="332" spans="1:24" ht="100.8" hidden="1" x14ac:dyDescent="0.3">
      <c r="A332" s="60"/>
      <c r="B332" s="159"/>
      <c r="C332" s="14"/>
      <c r="D332" s="14"/>
      <c r="E332" s="6"/>
      <c r="F332" s="6"/>
      <c r="G332" s="6"/>
      <c r="H332" s="6"/>
      <c r="I332" s="6"/>
      <c r="J332" s="6"/>
      <c r="K332" s="1"/>
      <c r="L332" s="16"/>
      <c r="M332" s="16"/>
      <c r="N332" s="284" t="s">
        <v>463</v>
      </c>
      <c r="O332" s="282">
        <v>3.01</v>
      </c>
      <c r="P332" s="282">
        <v>5</v>
      </c>
    </row>
    <row r="333" spans="1:24" ht="115.2" hidden="1" x14ac:dyDescent="0.3">
      <c r="A333" s="60"/>
      <c r="B333" s="159"/>
      <c r="C333" s="14"/>
      <c r="D333" s="14"/>
      <c r="E333" s="6"/>
      <c r="F333" s="6"/>
      <c r="G333" s="6"/>
      <c r="H333" s="6"/>
      <c r="I333" s="6"/>
      <c r="J333" s="6"/>
      <c r="K333" s="1"/>
      <c r="L333" s="16"/>
      <c r="M333" s="16"/>
      <c r="N333" s="284" t="s">
        <v>120</v>
      </c>
      <c r="O333" s="282">
        <v>5.01</v>
      </c>
      <c r="P333" s="282">
        <v>10</v>
      </c>
    </row>
    <row r="334" spans="1:24" ht="144" hidden="1" x14ac:dyDescent="0.3">
      <c r="A334" s="60"/>
      <c r="B334" s="159"/>
      <c r="C334" s="14"/>
      <c r="D334" s="14"/>
      <c r="E334" s="6"/>
      <c r="F334" s="6"/>
      <c r="G334" s="6"/>
      <c r="H334" s="6"/>
      <c r="I334" s="6"/>
      <c r="J334" s="6"/>
      <c r="K334" s="1"/>
      <c r="L334" s="16"/>
      <c r="M334" s="16"/>
      <c r="N334" s="284" t="s">
        <v>121</v>
      </c>
      <c r="O334" s="282">
        <v>10.01</v>
      </c>
      <c r="P334" s="282">
        <v>50</v>
      </c>
    </row>
    <row r="335" spans="1:24" hidden="1" x14ac:dyDescent="0.3">
      <c r="A335" s="60"/>
      <c r="B335" s="159"/>
      <c r="C335" s="14"/>
      <c r="D335" s="14"/>
      <c r="E335" s="6"/>
      <c r="F335" s="6"/>
      <c r="G335" s="6"/>
      <c r="H335" s="6"/>
      <c r="I335" s="6"/>
      <c r="J335" s="6"/>
      <c r="L335" s="16"/>
      <c r="M335" s="16"/>
      <c r="N335" s="282" t="s">
        <v>5</v>
      </c>
    </row>
    <row r="336" spans="1:24" x14ac:dyDescent="0.3">
      <c r="A336" s="60" t="s">
        <v>188</v>
      </c>
      <c r="B336" s="159" t="s">
        <v>188</v>
      </c>
      <c r="C336" s="14"/>
      <c r="D336" s="14"/>
      <c r="E336" s="6"/>
      <c r="F336" s="6"/>
      <c r="G336" s="6"/>
      <c r="H336" s="6"/>
      <c r="I336" s="6"/>
      <c r="J336" s="6"/>
      <c r="K336" s="6"/>
      <c r="L336" s="16"/>
      <c r="M336" s="16"/>
    </row>
    <row r="337" spans="1:24" x14ac:dyDescent="0.3">
      <c r="A337" s="60" t="s">
        <v>188</v>
      </c>
      <c r="B337" s="159" t="s">
        <v>188</v>
      </c>
      <c r="C337" s="14"/>
      <c r="D337" s="14"/>
      <c r="E337" s="15" t="str">
        <f>IF(AND(G326&gt;=0,G326&lt;=2.5),N338,IF(AND(G326&gt;=2.5,G326&lt;=50),N339,N340))</f>
        <v>Verify Data Entry</v>
      </c>
      <c r="F337" s="6"/>
      <c r="G337" s="6"/>
      <c r="H337" s="6"/>
      <c r="I337" s="6"/>
      <c r="J337" s="6"/>
      <c r="K337" s="6"/>
      <c r="L337" s="16"/>
      <c r="M337" s="16"/>
    </row>
    <row r="338" spans="1:24" ht="16.8" customHeight="1" x14ac:dyDescent="0.3">
      <c r="A338" s="60" t="s">
        <v>188</v>
      </c>
      <c r="B338" s="159" t="s">
        <v>188</v>
      </c>
      <c r="C338" s="14"/>
      <c r="D338" s="14"/>
      <c r="E338" s="17">
        <f>IF(AND(E337=N338),X343,0)</f>
        <v>0</v>
      </c>
      <c r="F338" s="6" t="s">
        <v>80</v>
      </c>
      <c r="G338" s="4" t="s">
        <v>11</v>
      </c>
      <c r="H338" s="6">
        <f>IF(AND(E337=N338),W343,0)</f>
        <v>0</v>
      </c>
      <c r="I338" s="6" t="s">
        <v>13</v>
      </c>
      <c r="J338" s="6"/>
      <c r="K338" s="6"/>
      <c r="L338" s="16"/>
      <c r="M338" s="16"/>
      <c r="N338" s="284" t="s">
        <v>77</v>
      </c>
    </row>
    <row r="339" spans="1:24" hidden="1" x14ac:dyDescent="0.3">
      <c r="A339" s="60"/>
      <c r="B339" s="159"/>
      <c r="C339" s="14"/>
      <c r="D339" s="14"/>
      <c r="E339" s="6"/>
      <c r="F339" s="6"/>
      <c r="G339" s="6"/>
      <c r="H339" s="6"/>
      <c r="I339" s="6"/>
      <c r="J339" s="6"/>
      <c r="K339" s="6"/>
      <c r="L339" s="16"/>
      <c r="M339" s="16"/>
      <c r="N339" s="284" t="s">
        <v>12</v>
      </c>
    </row>
    <row r="340" spans="1:24" hidden="1" x14ac:dyDescent="0.3">
      <c r="A340" s="60"/>
      <c r="B340" s="159"/>
      <c r="C340" s="14"/>
      <c r="D340" s="14"/>
      <c r="E340" s="6"/>
      <c r="F340" s="6"/>
      <c r="G340" s="6"/>
      <c r="H340" s="6"/>
      <c r="I340" s="6"/>
      <c r="J340" s="6"/>
      <c r="K340" s="6"/>
      <c r="L340" s="16"/>
      <c r="M340" s="16"/>
      <c r="N340" s="284" t="s">
        <v>5</v>
      </c>
    </row>
    <row r="341" spans="1:24" hidden="1" x14ac:dyDescent="0.3">
      <c r="A341" s="60"/>
      <c r="B341" s="159"/>
      <c r="C341" s="14"/>
      <c r="D341" s="14"/>
      <c r="E341" s="6"/>
      <c r="F341" s="6"/>
      <c r="G341" s="6"/>
      <c r="H341" s="6"/>
      <c r="I341" s="6"/>
      <c r="J341" s="6"/>
      <c r="K341" s="6"/>
      <c r="L341" s="16"/>
      <c r="M341" s="16"/>
      <c r="N341" s="284"/>
    </row>
    <row r="342" spans="1:24" hidden="1" x14ac:dyDescent="0.3">
      <c r="A342" s="62"/>
      <c r="B342" s="159"/>
      <c r="C342" s="14"/>
      <c r="D342" s="14"/>
      <c r="E342" s="6"/>
      <c r="F342" s="6"/>
      <c r="G342" s="6"/>
      <c r="H342" s="6"/>
      <c r="I342" s="6"/>
      <c r="J342" s="6"/>
      <c r="K342" s="6"/>
      <c r="L342" s="16"/>
      <c r="M342" s="16"/>
      <c r="O342" s="282" t="s">
        <v>14</v>
      </c>
      <c r="P342" s="282" t="s">
        <v>15</v>
      </c>
      <c r="Q342" s="282" t="s">
        <v>16</v>
      </c>
      <c r="R342" s="282" t="s">
        <v>17</v>
      </c>
      <c r="S342" s="282" t="s">
        <v>18</v>
      </c>
      <c r="U342" s="282" t="s">
        <v>19</v>
      </c>
      <c r="V342" s="282" t="s">
        <v>20</v>
      </c>
      <c r="W342" s="282" t="s">
        <v>21</v>
      </c>
      <c r="X342" s="282" t="s">
        <v>22</v>
      </c>
    </row>
    <row r="343" spans="1:24" ht="15" thickBot="1" x14ac:dyDescent="0.35">
      <c r="A343" s="61" t="s">
        <v>188</v>
      </c>
      <c r="B343" s="159" t="s">
        <v>188</v>
      </c>
      <c r="C343" s="14"/>
      <c r="D343" s="18"/>
      <c r="E343" s="19"/>
      <c r="F343" s="19"/>
      <c r="G343" s="19"/>
      <c r="H343" s="19"/>
      <c r="I343" s="19"/>
      <c r="J343" s="19"/>
      <c r="K343" s="19"/>
      <c r="L343" s="20"/>
      <c r="M343" s="16"/>
      <c r="O343" s="282">
        <v>100</v>
      </c>
      <c r="P343" s="282" t="str">
        <f>G326</f>
        <v>Enter Data</v>
      </c>
      <c r="Q343" s="282">
        <v>2.5</v>
      </c>
      <c r="R343" s="282" t="e">
        <f>Q343-P343</f>
        <v>#VALUE!</v>
      </c>
      <c r="S343" s="282" t="e">
        <f>R343*$G$7/O343*1</f>
        <v>#VALUE!</v>
      </c>
      <c r="U343" s="282">
        <v>0.5</v>
      </c>
      <c r="V343" s="282" t="e">
        <f>R343/U343</f>
        <v>#VALUE!</v>
      </c>
      <c r="W343" s="282" t="e">
        <f>ROUNDUP(V343,0)</f>
        <v>#VALUE!</v>
      </c>
      <c r="X343" s="285" t="e">
        <f>S343/W343</f>
        <v>#VALUE!</v>
      </c>
    </row>
    <row r="344" spans="1:24" ht="15" thickBot="1" x14ac:dyDescent="0.35">
      <c r="A344" s="60" t="s">
        <v>188</v>
      </c>
      <c r="B344" s="159" t="s">
        <v>188</v>
      </c>
      <c r="C344" s="14"/>
      <c r="D344" s="6"/>
      <c r="E344" s="6"/>
      <c r="F344" s="6"/>
      <c r="G344" s="6"/>
      <c r="H344" s="6"/>
      <c r="I344" s="6"/>
      <c r="J344" s="6"/>
      <c r="K344" s="6"/>
      <c r="L344" s="6"/>
      <c r="M344" s="16"/>
    </row>
    <row r="345" spans="1:24" ht="8.4" customHeight="1" thickBot="1" x14ac:dyDescent="0.35">
      <c r="A345" s="60" t="s">
        <v>188</v>
      </c>
      <c r="B345" s="159" t="s">
        <v>188</v>
      </c>
      <c r="C345" s="14"/>
      <c r="D345" s="11"/>
      <c r="E345" s="12"/>
      <c r="F345" s="12"/>
      <c r="G345" s="12"/>
      <c r="H345" s="12"/>
      <c r="I345" s="12"/>
      <c r="J345" s="12"/>
      <c r="K345" s="12"/>
      <c r="L345" s="13"/>
      <c r="M345" s="16"/>
    </row>
    <row r="346" spans="1:24" ht="18.600000000000001" thickBot="1" x14ac:dyDescent="0.4">
      <c r="A346" s="60" t="s">
        <v>188</v>
      </c>
      <c r="B346" s="159" t="s">
        <v>188</v>
      </c>
      <c r="C346" s="14"/>
      <c r="D346" s="14"/>
      <c r="E346" s="23" t="s">
        <v>78</v>
      </c>
      <c r="F346" s="6"/>
      <c r="G346" s="31" t="s">
        <v>183</v>
      </c>
      <c r="H346" s="24" t="s">
        <v>59</v>
      </c>
      <c r="I346" s="6"/>
      <c r="J346" s="6"/>
      <c r="K346" s="15" t="s">
        <v>7</v>
      </c>
      <c r="L346" s="16"/>
      <c r="M346" s="16"/>
    </row>
    <row r="347" spans="1:24" ht="270.45" customHeight="1" thickBot="1" x14ac:dyDescent="0.35">
      <c r="A347" s="60" t="s">
        <v>188</v>
      </c>
      <c r="B347" s="159" t="s">
        <v>188</v>
      </c>
      <c r="C347" s="14"/>
      <c r="D347" s="14"/>
      <c r="E347" s="6"/>
      <c r="F347" s="6"/>
      <c r="G347" s="6"/>
      <c r="H347" s="6"/>
      <c r="I347" s="6"/>
      <c r="J347" s="6"/>
      <c r="K347" s="2" t="str">
        <f>IF(AND(G346&gt;=O348,G346&lt;=P348),N348,IF(AND(G346&gt;=O349,G346&lt;=P349),N349,IF(AND(G346&gt;=O350,G346&lt;=P350),N350,IF(AND(G346&gt;=O351,G346&lt;=P351),N351,IF(AND(G346&gt;=O352,G346&lt;=P352),N352,IF(AND(G346&gt;=O353,G346&lt;=P353),N353,N354))))))</f>
        <v>Verify Data Entry</v>
      </c>
      <c r="L347" s="16"/>
      <c r="M347" s="16"/>
      <c r="O347" s="282" t="s">
        <v>0</v>
      </c>
      <c r="P347" s="282" t="s">
        <v>1</v>
      </c>
    </row>
    <row r="348" spans="1:24" ht="234.45" hidden="1" customHeight="1" x14ac:dyDescent="0.3">
      <c r="A348" s="60"/>
      <c r="B348" s="159"/>
      <c r="C348" s="14"/>
      <c r="D348" s="14"/>
      <c r="E348" s="6"/>
      <c r="F348" s="6"/>
      <c r="G348" s="6"/>
      <c r="H348" s="6"/>
      <c r="I348" s="6"/>
      <c r="J348" s="6"/>
      <c r="K348" s="1"/>
      <c r="L348" s="16"/>
      <c r="M348" s="16"/>
      <c r="N348" s="284" t="s">
        <v>474</v>
      </c>
      <c r="O348" s="282">
        <v>0</v>
      </c>
      <c r="P348" s="282">
        <v>0.8</v>
      </c>
    </row>
    <row r="349" spans="1:24" ht="129.6" hidden="1" x14ac:dyDescent="0.3">
      <c r="A349" s="60"/>
      <c r="B349" s="159"/>
      <c r="C349" s="14"/>
      <c r="D349" s="14"/>
      <c r="E349" s="6"/>
      <c r="F349" s="6"/>
      <c r="G349" s="6"/>
      <c r="H349" s="6"/>
      <c r="I349" s="6"/>
      <c r="J349" s="6"/>
      <c r="K349" s="1"/>
      <c r="L349" s="16"/>
      <c r="M349" s="16"/>
      <c r="N349" s="284" t="s">
        <v>469</v>
      </c>
      <c r="O349" s="282">
        <v>0.81</v>
      </c>
      <c r="P349" s="282">
        <v>1.5</v>
      </c>
    </row>
    <row r="350" spans="1:24" ht="241.5" hidden="1" customHeight="1" x14ac:dyDescent="0.3">
      <c r="A350" s="60"/>
      <c r="B350" s="159"/>
      <c r="C350" s="14"/>
      <c r="D350" s="14"/>
      <c r="E350" s="6"/>
      <c r="F350" s="6"/>
      <c r="G350" s="6"/>
      <c r="H350" s="6"/>
      <c r="I350" s="6"/>
      <c r="J350" s="6"/>
      <c r="K350" s="1"/>
      <c r="L350" s="16"/>
      <c r="M350" s="16"/>
      <c r="N350" s="284" t="s">
        <v>470</v>
      </c>
      <c r="O350" s="282">
        <v>1.51</v>
      </c>
      <c r="P350" s="282">
        <v>2.5</v>
      </c>
    </row>
    <row r="351" spans="1:24" ht="214.05" hidden="1" customHeight="1" x14ac:dyDescent="0.3">
      <c r="A351" s="60"/>
      <c r="B351" s="159"/>
      <c r="C351" s="14"/>
      <c r="D351" s="14"/>
      <c r="E351" s="6"/>
      <c r="F351" s="6"/>
      <c r="G351" s="6"/>
      <c r="H351" s="6"/>
      <c r="I351" s="6"/>
      <c r="J351" s="6"/>
      <c r="K351" s="1"/>
      <c r="L351" s="16"/>
      <c r="M351" s="16"/>
      <c r="N351" s="284" t="s">
        <v>464</v>
      </c>
      <c r="O351" s="282">
        <v>2.5099999999999998</v>
      </c>
      <c r="P351" s="282">
        <v>5</v>
      </c>
    </row>
    <row r="352" spans="1:24" ht="202.05" hidden="1" customHeight="1" x14ac:dyDescent="0.3">
      <c r="A352" s="60"/>
      <c r="B352" s="159"/>
      <c r="C352" s="14"/>
      <c r="D352" s="14"/>
      <c r="E352" s="6"/>
      <c r="F352" s="6"/>
      <c r="G352" s="6"/>
      <c r="H352" s="6"/>
      <c r="I352" s="6"/>
      <c r="J352" s="6"/>
      <c r="K352" s="1"/>
      <c r="L352" s="16"/>
      <c r="M352" s="16"/>
      <c r="N352" s="284" t="s">
        <v>464</v>
      </c>
      <c r="O352" s="282">
        <v>5.01</v>
      </c>
      <c r="P352" s="282">
        <v>10</v>
      </c>
    </row>
    <row r="353" spans="1:24" ht="243.45" hidden="1" customHeight="1" x14ac:dyDescent="0.3">
      <c r="A353" s="60"/>
      <c r="B353" s="159"/>
      <c r="C353" s="14"/>
      <c r="D353" s="14"/>
      <c r="E353" s="6"/>
      <c r="F353" s="6"/>
      <c r="G353" s="6"/>
      <c r="H353" s="6"/>
      <c r="I353" s="6"/>
      <c r="J353" s="6"/>
      <c r="K353" s="1"/>
      <c r="L353" s="16"/>
      <c r="M353" s="16"/>
      <c r="N353" s="284" t="s">
        <v>468</v>
      </c>
      <c r="O353" s="282">
        <v>10.01</v>
      </c>
      <c r="P353" s="282">
        <v>50</v>
      </c>
    </row>
    <row r="354" spans="1:24" hidden="1" x14ac:dyDescent="0.3">
      <c r="A354" s="60"/>
      <c r="B354" s="159"/>
      <c r="C354" s="14"/>
      <c r="D354" s="14"/>
      <c r="E354" s="6"/>
      <c r="F354" s="6"/>
      <c r="G354" s="6"/>
      <c r="H354" s="6"/>
      <c r="I354" s="6"/>
      <c r="J354" s="6"/>
      <c r="L354" s="16"/>
      <c r="M354" s="16"/>
      <c r="N354" s="282" t="s">
        <v>5</v>
      </c>
    </row>
    <row r="355" spans="1:24" x14ac:dyDescent="0.3">
      <c r="A355" s="60" t="s">
        <v>188</v>
      </c>
      <c r="B355" s="159" t="s">
        <v>188</v>
      </c>
      <c r="C355" s="14"/>
      <c r="D355" s="14"/>
      <c r="E355" s="6"/>
      <c r="F355" s="6"/>
      <c r="G355" s="6"/>
      <c r="H355" s="6"/>
      <c r="I355" s="6"/>
      <c r="J355" s="6"/>
      <c r="K355" s="6"/>
      <c r="L355" s="16"/>
      <c r="M355" s="16"/>
    </row>
    <row r="356" spans="1:24" x14ac:dyDescent="0.3">
      <c r="A356" s="60" t="s">
        <v>188</v>
      </c>
      <c r="B356" s="159" t="s">
        <v>188</v>
      </c>
      <c r="C356" s="14"/>
      <c r="D356" s="14"/>
      <c r="E356" s="15" t="str">
        <f>IF(AND(G346&gt;=0,G346&lt;=2.5),N357,IF(AND(G346&gt;=2.5,G346&lt;=50),N358,N359))</f>
        <v>Verify Data Entry</v>
      </c>
      <c r="F356" s="6"/>
      <c r="G356" s="6"/>
      <c r="H356" s="6"/>
      <c r="I356" s="6"/>
      <c r="J356" s="6"/>
      <c r="K356" s="6"/>
      <c r="L356" s="16"/>
      <c r="M356" s="16"/>
    </row>
    <row r="357" spans="1:24" x14ac:dyDescent="0.3">
      <c r="A357" s="60" t="s">
        <v>188</v>
      </c>
      <c r="B357" s="159" t="s">
        <v>188</v>
      </c>
      <c r="C357" s="14"/>
      <c r="D357" s="14"/>
      <c r="E357" s="17">
        <f>IF(AND(E356=N357),X362,0)</f>
        <v>0</v>
      </c>
      <c r="F357" s="6" t="s">
        <v>80</v>
      </c>
      <c r="G357" s="4"/>
      <c r="H357" s="6"/>
      <c r="I357" s="6"/>
      <c r="J357" s="6"/>
      <c r="K357" s="6"/>
      <c r="L357" s="16"/>
      <c r="M357" s="16"/>
      <c r="N357" s="284" t="s">
        <v>298</v>
      </c>
    </row>
    <row r="358" spans="1:24" hidden="1" x14ac:dyDescent="0.3">
      <c r="A358" s="60"/>
      <c r="B358" s="159"/>
      <c r="C358" s="14"/>
      <c r="D358" s="14"/>
      <c r="E358" s="6"/>
      <c r="F358" s="6"/>
      <c r="G358" s="6"/>
      <c r="H358" s="6"/>
      <c r="I358" s="6"/>
      <c r="J358" s="6"/>
      <c r="K358" s="6"/>
      <c r="L358" s="16"/>
      <c r="M358" s="16"/>
      <c r="N358" s="284" t="s">
        <v>79</v>
      </c>
    </row>
    <row r="359" spans="1:24" x14ac:dyDescent="0.3">
      <c r="A359" s="60" t="s">
        <v>188</v>
      </c>
      <c r="B359" s="159" t="s">
        <v>188</v>
      </c>
      <c r="C359" s="14"/>
      <c r="D359" s="14"/>
      <c r="E359" s="15" t="s">
        <v>81</v>
      </c>
      <c r="F359" s="6"/>
      <c r="G359" s="6"/>
      <c r="H359" s="6"/>
      <c r="I359" s="6"/>
      <c r="J359" s="6"/>
      <c r="K359" s="6"/>
      <c r="L359" s="16"/>
      <c r="M359" s="16"/>
      <c r="N359" s="284" t="s">
        <v>5</v>
      </c>
    </row>
    <row r="360" spans="1:24" hidden="1" x14ac:dyDescent="0.3">
      <c r="A360" s="60"/>
      <c r="B360" s="159"/>
      <c r="C360" s="14"/>
      <c r="D360" s="14"/>
      <c r="E360" s="6"/>
      <c r="F360" s="6"/>
      <c r="G360" s="6"/>
      <c r="H360" s="6"/>
      <c r="I360" s="6"/>
      <c r="J360" s="6"/>
      <c r="K360" s="6"/>
      <c r="L360" s="16"/>
      <c r="M360" s="16"/>
      <c r="N360" s="284"/>
    </row>
    <row r="361" spans="1:24" hidden="1" x14ac:dyDescent="0.3">
      <c r="A361" s="62"/>
      <c r="B361" s="159"/>
      <c r="C361" s="14"/>
      <c r="D361" s="14"/>
      <c r="E361" s="6"/>
      <c r="F361" s="6"/>
      <c r="G361" s="6"/>
      <c r="H361" s="6"/>
      <c r="I361" s="6"/>
      <c r="J361" s="6"/>
      <c r="K361" s="6"/>
      <c r="L361" s="16"/>
      <c r="M361" s="16"/>
      <c r="O361" s="282" t="s">
        <v>14</v>
      </c>
      <c r="P361" s="282" t="s">
        <v>15</v>
      </c>
      <c r="Q361" s="282" t="s">
        <v>16</v>
      </c>
      <c r="R361" s="282" t="s">
        <v>17</v>
      </c>
      <c r="S361" s="282" t="s">
        <v>18</v>
      </c>
      <c r="U361" s="282" t="s">
        <v>19</v>
      </c>
      <c r="V361" s="282" t="s">
        <v>20</v>
      </c>
      <c r="W361" s="282" t="s">
        <v>21</v>
      </c>
      <c r="X361" s="282" t="s">
        <v>22</v>
      </c>
    </row>
    <row r="362" spans="1:24" x14ac:dyDescent="0.3">
      <c r="A362" s="61" t="s">
        <v>188</v>
      </c>
      <c r="B362" s="159" t="s">
        <v>188</v>
      </c>
      <c r="C362" s="14"/>
      <c r="D362" s="14"/>
      <c r="E362" s="6"/>
      <c r="F362" s="6"/>
      <c r="G362" s="6"/>
      <c r="H362" s="6"/>
      <c r="I362" s="6"/>
      <c r="J362" s="6"/>
      <c r="K362" s="6"/>
      <c r="L362" s="16"/>
      <c r="M362" s="16"/>
      <c r="O362" s="282">
        <v>100</v>
      </c>
      <c r="P362" s="282">
        <v>0</v>
      </c>
      <c r="Q362" s="282">
        <v>0.1</v>
      </c>
      <c r="R362" s="282">
        <f>Q362-P362</f>
        <v>0.1</v>
      </c>
      <c r="S362" s="282" t="e">
        <f>R362*$G$7/O362*1</f>
        <v>#VALUE!</v>
      </c>
      <c r="U362" s="282">
        <v>1</v>
      </c>
      <c r="V362" s="282">
        <f>R362/U362</f>
        <v>0.1</v>
      </c>
      <c r="W362" s="282">
        <f>ROUNDUP(V362,0)</f>
        <v>1</v>
      </c>
      <c r="X362" s="285" t="e">
        <f>S362/W362</f>
        <v>#VALUE!</v>
      </c>
    </row>
    <row r="363" spans="1:24" x14ac:dyDescent="0.3">
      <c r="A363" s="60" t="s">
        <v>188</v>
      </c>
      <c r="B363" s="159" t="s">
        <v>188</v>
      </c>
      <c r="C363" s="14"/>
      <c r="D363" s="14"/>
      <c r="E363" s="15" t="str">
        <f>IF(AND(G346&gt;=0,G346&lt;=2.5),N364,IF(AND(G346&gt;=2.5,G346&lt;=50),N365,N366))</f>
        <v>Verify Data Entry</v>
      </c>
      <c r="F363" s="6"/>
      <c r="G363" s="6"/>
      <c r="H363" s="6"/>
      <c r="I363" s="6"/>
      <c r="J363" s="6"/>
      <c r="K363" s="6"/>
      <c r="L363" s="16"/>
      <c r="M363" s="16"/>
    </row>
    <row r="364" spans="1:24" x14ac:dyDescent="0.3">
      <c r="A364" s="60" t="s">
        <v>188</v>
      </c>
      <c r="B364" s="159" t="s">
        <v>188</v>
      </c>
      <c r="C364" s="14"/>
      <c r="D364" s="14"/>
      <c r="E364" s="17">
        <f>IF(AND(E363=N364),X369,0)</f>
        <v>0</v>
      </c>
      <c r="F364" s="6" t="s">
        <v>80</v>
      </c>
      <c r="G364" s="4"/>
      <c r="H364" s="6"/>
      <c r="I364" s="6"/>
      <c r="J364" s="6"/>
      <c r="K364" s="6"/>
      <c r="L364" s="16"/>
      <c r="M364" s="16"/>
      <c r="N364" s="284" t="s">
        <v>299</v>
      </c>
    </row>
    <row r="365" spans="1:24" hidden="1" x14ac:dyDescent="0.3">
      <c r="A365" s="60"/>
      <c r="B365" s="159"/>
      <c r="C365" s="14"/>
      <c r="D365" s="14"/>
      <c r="E365" s="6"/>
      <c r="F365" s="6"/>
      <c r="G365" s="6"/>
      <c r="H365" s="6"/>
      <c r="I365" s="6"/>
      <c r="J365" s="6"/>
      <c r="K365" s="6"/>
      <c r="L365" s="16"/>
      <c r="M365" s="16"/>
      <c r="N365" s="284" t="s">
        <v>79</v>
      </c>
    </row>
    <row r="366" spans="1:24" hidden="1" x14ac:dyDescent="0.3">
      <c r="A366" s="60"/>
      <c r="B366" s="159"/>
      <c r="C366" s="14"/>
      <c r="D366" s="14"/>
      <c r="E366" s="15"/>
      <c r="F366" s="6"/>
      <c r="G366" s="6"/>
      <c r="H366" s="6"/>
      <c r="I366" s="6"/>
      <c r="J366" s="6"/>
      <c r="K366" s="6"/>
      <c r="L366" s="16"/>
      <c r="M366" s="16"/>
      <c r="N366" s="284" t="s">
        <v>5</v>
      </c>
    </row>
    <row r="367" spans="1:24" hidden="1" x14ac:dyDescent="0.3">
      <c r="A367" s="60"/>
      <c r="B367" s="159"/>
      <c r="C367" s="14"/>
      <c r="D367" s="14"/>
      <c r="E367" s="6"/>
      <c r="F367" s="6"/>
      <c r="G367" s="6"/>
      <c r="H367" s="6"/>
      <c r="I367" s="6"/>
      <c r="J367" s="6"/>
      <c r="K367" s="6"/>
      <c r="L367" s="16"/>
      <c r="M367" s="16"/>
      <c r="N367" s="284"/>
    </row>
    <row r="368" spans="1:24" hidden="1" x14ac:dyDescent="0.3">
      <c r="A368" s="62"/>
      <c r="B368" s="159"/>
      <c r="C368" s="14"/>
      <c r="D368" s="14"/>
      <c r="E368" s="6"/>
      <c r="F368" s="6"/>
      <c r="G368" s="6"/>
      <c r="H368" s="6"/>
      <c r="I368" s="6"/>
      <c r="J368" s="6"/>
      <c r="K368" s="6"/>
      <c r="L368" s="16"/>
      <c r="M368" s="16"/>
      <c r="O368" s="282" t="s">
        <v>14</v>
      </c>
      <c r="P368" s="282" t="s">
        <v>15</v>
      </c>
      <c r="Q368" s="282" t="s">
        <v>16</v>
      </c>
      <c r="R368" s="282" t="s">
        <v>17</v>
      </c>
      <c r="S368" s="282" t="s">
        <v>18</v>
      </c>
      <c r="U368" s="282" t="s">
        <v>19</v>
      </c>
      <c r="V368" s="282" t="s">
        <v>20</v>
      </c>
      <c r="W368" s="282" t="s">
        <v>21</v>
      </c>
      <c r="X368" s="282" t="s">
        <v>22</v>
      </c>
    </row>
    <row r="369" spans="1:24" hidden="1" x14ac:dyDescent="0.3">
      <c r="B369" s="159"/>
      <c r="C369" s="14"/>
      <c r="D369" s="14"/>
      <c r="E369" s="6"/>
      <c r="F369" s="6"/>
      <c r="G369" s="6"/>
      <c r="H369" s="6"/>
      <c r="I369" s="6"/>
      <c r="J369" s="6"/>
      <c r="K369" s="6"/>
      <c r="L369" s="16"/>
      <c r="M369" s="16"/>
      <c r="O369" s="282">
        <v>37.85</v>
      </c>
      <c r="P369" s="282">
        <v>0</v>
      </c>
      <c r="Q369" s="282">
        <v>0.1</v>
      </c>
      <c r="R369" s="282">
        <f>Q369-P369</f>
        <v>0.1</v>
      </c>
      <c r="S369" s="282" t="e">
        <f>R369*$G$7/O369*1</f>
        <v>#VALUE!</v>
      </c>
      <c r="U369" s="282">
        <v>1</v>
      </c>
      <c r="V369" s="282">
        <f>R369/U369</f>
        <v>0.1</v>
      </c>
      <c r="W369" s="282">
        <f>ROUNDUP(V369,0)</f>
        <v>1</v>
      </c>
      <c r="X369" s="285" t="e">
        <f>S369/W369</f>
        <v>#VALUE!</v>
      </c>
    </row>
    <row r="370" spans="1:24" hidden="1" x14ac:dyDescent="0.3">
      <c r="A370" s="60"/>
      <c r="B370" s="159"/>
      <c r="C370" s="14"/>
      <c r="D370" s="14"/>
      <c r="E370" s="6"/>
      <c r="F370" s="6"/>
      <c r="G370" s="6"/>
      <c r="H370" s="6"/>
      <c r="I370" s="6"/>
      <c r="J370" s="6"/>
      <c r="K370" s="6"/>
      <c r="L370" s="16"/>
      <c r="M370" s="16"/>
    </row>
    <row r="371" spans="1:24" hidden="1" x14ac:dyDescent="0.3">
      <c r="B371" s="159"/>
      <c r="C371" s="14"/>
      <c r="D371" s="14"/>
      <c r="E371" s="6"/>
      <c r="F371" s="6"/>
      <c r="G371" s="6"/>
      <c r="H371" s="6"/>
      <c r="I371" s="6"/>
      <c r="J371" s="6"/>
      <c r="K371" s="6"/>
      <c r="L371" s="16"/>
      <c r="M371" s="16"/>
    </row>
    <row r="372" spans="1:24" hidden="1" x14ac:dyDescent="0.3">
      <c r="B372" s="159"/>
      <c r="C372" s="14"/>
      <c r="D372" s="14"/>
      <c r="E372" s="6"/>
      <c r="F372" s="6"/>
      <c r="G372" s="6"/>
      <c r="H372" s="6"/>
      <c r="I372" s="6"/>
      <c r="J372" s="6"/>
      <c r="K372" s="6"/>
      <c r="L372" s="16"/>
      <c r="M372" s="16"/>
    </row>
    <row r="373" spans="1:24" hidden="1" x14ac:dyDescent="0.3">
      <c r="B373" s="159"/>
      <c r="C373" s="14"/>
      <c r="D373" s="14"/>
      <c r="E373" s="6"/>
      <c r="F373" s="6"/>
      <c r="G373" s="6"/>
      <c r="H373" s="6"/>
      <c r="I373" s="6"/>
      <c r="J373" s="6"/>
      <c r="K373" s="6"/>
      <c r="L373" s="16"/>
      <c r="M373" s="16"/>
    </row>
    <row r="374" spans="1:24" ht="15" thickBot="1" x14ac:dyDescent="0.35">
      <c r="A374" s="61" t="s">
        <v>188</v>
      </c>
      <c r="B374" s="159" t="s">
        <v>188</v>
      </c>
      <c r="C374" s="14"/>
      <c r="D374" s="18"/>
      <c r="E374" s="19"/>
      <c r="F374" s="19"/>
      <c r="G374" s="19"/>
      <c r="H374" s="19"/>
      <c r="I374" s="19"/>
      <c r="J374" s="19"/>
      <c r="K374" s="19"/>
      <c r="L374" s="20"/>
      <c r="M374" s="16"/>
    </row>
    <row r="375" spans="1:24" ht="15" thickBot="1" x14ac:dyDescent="0.35">
      <c r="A375" s="60" t="s">
        <v>188</v>
      </c>
      <c r="B375" s="159" t="s">
        <v>188</v>
      </c>
      <c r="C375" s="14"/>
      <c r="D375" s="6"/>
      <c r="E375" s="6"/>
      <c r="F375" s="6"/>
      <c r="G375" s="6"/>
      <c r="H375" s="6"/>
      <c r="I375" s="6"/>
      <c r="J375" s="6"/>
      <c r="K375" s="6"/>
      <c r="L375" s="6"/>
      <c r="M375" s="16"/>
    </row>
    <row r="376" spans="1:24" ht="8.4" customHeight="1" thickBot="1" x14ac:dyDescent="0.35">
      <c r="A376" s="60" t="s">
        <v>188</v>
      </c>
      <c r="B376" s="159" t="s">
        <v>188</v>
      </c>
      <c r="C376" s="14"/>
      <c r="D376" s="11"/>
      <c r="E376" s="12"/>
      <c r="F376" s="12"/>
      <c r="G376" s="12"/>
      <c r="H376" s="12"/>
      <c r="I376" s="12"/>
      <c r="J376" s="12"/>
      <c r="K376" s="12"/>
      <c r="L376" s="13"/>
      <c r="M376" s="16"/>
    </row>
    <row r="377" spans="1:24" ht="18.600000000000001" thickBot="1" x14ac:dyDescent="0.4">
      <c r="A377" s="60" t="s">
        <v>188</v>
      </c>
      <c r="B377" s="159" t="s">
        <v>188</v>
      </c>
      <c r="C377" s="14"/>
      <c r="D377" s="14"/>
      <c r="E377" s="23" t="s">
        <v>82</v>
      </c>
      <c r="F377" s="6"/>
      <c r="G377" s="31" t="s">
        <v>183</v>
      </c>
      <c r="H377" s="24" t="s">
        <v>59</v>
      </c>
      <c r="I377" s="6"/>
      <c r="J377" s="6"/>
      <c r="K377" s="15" t="s">
        <v>7</v>
      </c>
      <c r="L377" s="16"/>
      <c r="M377" s="16"/>
    </row>
    <row r="378" spans="1:24" ht="40.049999999999997" customHeight="1" thickBot="1" x14ac:dyDescent="0.35">
      <c r="A378" s="60" t="s">
        <v>188</v>
      </c>
      <c r="B378" s="159" t="s">
        <v>188</v>
      </c>
      <c r="C378" s="14"/>
      <c r="D378" s="14"/>
      <c r="E378" s="6"/>
      <c r="F378" s="6"/>
      <c r="G378" s="6"/>
      <c r="H378" s="6"/>
      <c r="I378" s="6"/>
      <c r="J378" s="6"/>
      <c r="K378" s="2" t="str">
        <f>IF(AND(G377&gt;=O379,G377&lt;=P379),N379,IF(AND(G377&gt;=O380,G377&lt;=P380),N380,IF(AND(G377&gt;=O381,G377&lt;=P381),N381,IF(AND(G377&gt;=O382,G377&lt;=P382),N382,IF(AND(G377&gt;=O383,G377&lt;=P383),N383,IF(AND(G377&gt;=O384,G377&lt;=P384),N384,N385))))))</f>
        <v>Verify Data Entry</v>
      </c>
      <c r="L378" s="16"/>
      <c r="M378" s="16"/>
      <c r="O378" s="282" t="s">
        <v>0</v>
      </c>
      <c r="P378" s="282" t="s">
        <v>1</v>
      </c>
    </row>
    <row r="379" spans="1:24" ht="28.8" hidden="1" x14ac:dyDescent="0.3">
      <c r="A379" s="60"/>
      <c r="B379" s="159"/>
      <c r="C379" s="14"/>
      <c r="D379" s="14"/>
      <c r="E379" s="6"/>
      <c r="F379" s="6"/>
      <c r="G379" s="6"/>
      <c r="H379" s="6"/>
      <c r="I379" s="6"/>
      <c r="J379" s="6"/>
      <c r="K379" s="1"/>
      <c r="L379" s="16"/>
      <c r="M379" s="16"/>
      <c r="N379" s="284" t="s">
        <v>83</v>
      </c>
      <c r="O379" s="282">
        <v>0</v>
      </c>
      <c r="P379" s="282">
        <v>0</v>
      </c>
    </row>
    <row r="380" spans="1:24" ht="28.8" hidden="1" x14ac:dyDescent="0.3">
      <c r="A380" s="60"/>
      <c r="B380" s="159"/>
      <c r="C380" s="14"/>
      <c r="D380" s="14"/>
      <c r="E380" s="6"/>
      <c r="F380" s="6"/>
      <c r="G380" s="6"/>
      <c r="H380" s="6"/>
      <c r="I380" s="6"/>
      <c r="J380" s="6"/>
      <c r="K380" s="1"/>
      <c r="L380" s="16"/>
      <c r="M380" s="16"/>
      <c r="N380" s="284" t="s">
        <v>83</v>
      </c>
      <c r="O380" s="282">
        <v>0</v>
      </c>
      <c r="P380" s="282">
        <v>0</v>
      </c>
    </row>
    <row r="381" spans="1:24" ht="140.4" hidden="1" customHeight="1" x14ac:dyDescent="0.3">
      <c r="A381" s="60"/>
      <c r="B381" s="159"/>
      <c r="C381" s="14"/>
      <c r="D381" s="14"/>
      <c r="E381" s="6"/>
      <c r="F381" s="6"/>
      <c r="G381" s="6"/>
      <c r="H381" s="6"/>
      <c r="I381" s="6"/>
      <c r="J381" s="6"/>
      <c r="K381" s="1"/>
      <c r="L381" s="16"/>
      <c r="M381" s="16"/>
      <c r="N381" s="284" t="s">
        <v>83</v>
      </c>
      <c r="O381" s="282">
        <v>0</v>
      </c>
      <c r="P381" s="282">
        <v>0</v>
      </c>
    </row>
    <row r="382" spans="1:24" ht="28.8" hidden="1" x14ac:dyDescent="0.3">
      <c r="A382" s="60"/>
      <c r="B382" s="159"/>
      <c r="C382" s="14"/>
      <c r="D382" s="14"/>
      <c r="E382" s="6"/>
      <c r="F382" s="6"/>
      <c r="G382" s="6"/>
      <c r="H382" s="6"/>
      <c r="I382" s="6"/>
      <c r="J382" s="6"/>
      <c r="K382" s="1"/>
      <c r="L382" s="16"/>
      <c r="M382" s="16"/>
      <c r="N382" s="284" t="s">
        <v>83</v>
      </c>
      <c r="O382" s="282">
        <v>0</v>
      </c>
      <c r="P382" s="282">
        <v>0</v>
      </c>
    </row>
    <row r="383" spans="1:24" ht="28.8" hidden="1" x14ac:dyDescent="0.3">
      <c r="A383" s="60"/>
      <c r="B383" s="159"/>
      <c r="C383" s="14"/>
      <c r="D383" s="14"/>
      <c r="E383" s="6"/>
      <c r="F383" s="6"/>
      <c r="G383" s="6"/>
      <c r="H383" s="6"/>
      <c r="I383" s="6"/>
      <c r="J383" s="6"/>
      <c r="K383" s="1"/>
      <c r="L383" s="16"/>
      <c r="M383" s="16"/>
      <c r="N383" s="284" t="s">
        <v>83</v>
      </c>
      <c r="O383" s="282">
        <v>0</v>
      </c>
      <c r="P383" s="282">
        <v>0</v>
      </c>
    </row>
    <row r="384" spans="1:24" ht="28.8" hidden="1" x14ac:dyDescent="0.3">
      <c r="A384" s="60"/>
      <c r="B384" s="159"/>
      <c r="C384" s="14"/>
      <c r="D384" s="14"/>
      <c r="E384" s="6"/>
      <c r="F384" s="6"/>
      <c r="G384" s="6"/>
      <c r="H384" s="6"/>
      <c r="I384" s="6"/>
      <c r="J384" s="6"/>
      <c r="K384" s="1"/>
      <c r="L384" s="16"/>
      <c r="M384" s="16"/>
      <c r="N384" s="284" t="s">
        <v>84</v>
      </c>
      <c r="O384" s="282">
        <v>0</v>
      </c>
      <c r="P384" s="282">
        <v>9999</v>
      </c>
    </row>
    <row r="385" spans="1:16" hidden="1" x14ac:dyDescent="0.3">
      <c r="A385" s="60"/>
      <c r="B385" s="159"/>
      <c r="C385" s="14"/>
      <c r="D385" s="14"/>
      <c r="E385" s="6"/>
      <c r="F385" s="6"/>
      <c r="G385" s="6"/>
      <c r="H385" s="6"/>
      <c r="I385" s="6"/>
      <c r="J385" s="6"/>
      <c r="L385" s="16"/>
      <c r="M385" s="16"/>
      <c r="N385" s="282" t="s">
        <v>5</v>
      </c>
    </row>
    <row r="386" spans="1:16" hidden="1" x14ac:dyDescent="0.3">
      <c r="A386" s="60"/>
      <c r="B386" s="159"/>
      <c r="C386" s="14"/>
      <c r="D386" s="14"/>
      <c r="E386" s="6"/>
      <c r="F386" s="6"/>
      <c r="G386" s="6"/>
      <c r="H386" s="6"/>
      <c r="I386" s="6"/>
      <c r="J386" s="6"/>
      <c r="K386" s="6"/>
      <c r="L386" s="16"/>
      <c r="M386" s="16"/>
    </row>
    <row r="387" spans="1:16" ht="15" thickBot="1" x14ac:dyDescent="0.35">
      <c r="A387" s="61" t="s">
        <v>188</v>
      </c>
      <c r="B387" s="159" t="s">
        <v>188</v>
      </c>
      <c r="C387" s="14"/>
      <c r="D387" s="18"/>
      <c r="E387" s="19"/>
      <c r="F387" s="19"/>
      <c r="G387" s="19"/>
      <c r="H387" s="19"/>
      <c r="I387" s="19"/>
      <c r="J387" s="19"/>
      <c r="K387" s="19"/>
      <c r="L387" s="20"/>
      <c r="M387" s="16"/>
    </row>
    <row r="388" spans="1:16" ht="15" thickBot="1" x14ac:dyDescent="0.35">
      <c r="A388" s="60" t="s">
        <v>188</v>
      </c>
      <c r="B388" s="159" t="s">
        <v>188</v>
      </c>
      <c r="C388" s="14"/>
      <c r="D388" s="6"/>
      <c r="E388" s="6"/>
      <c r="F388" s="6"/>
      <c r="G388" s="6"/>
      <c r="H388" s="6"/>
      <c r="I388" s="6"/>
      <c r="J388" s="6"/>
      <c r="K388" s="6"/>
      <c r="L388" s="6"/>
      <c r="M388" s="16"/>
    </row>
    <row r="389" spans="1:16" ht="8.4" customHeight="1" thickBot="1" x14ac:dyDescent="0.35">
      <c r="A389" s="60" t="s">
        <v>188</v>
      </c>
      <c r="B389" s="159" t="s">
        <v>188</v>
      </c>
      <c r="C389" s="14"/>
      <c r="D389" s="11"/>
      <c r="E389" s="12"/>
      <c r="F389" s="12"/>
      <c r="G389" s="12"/>
      <c r="H389" s="12"/>
      <c r="I389" s="12"/>
      <c r="J389" s="12"/>
      <c r="K389" s="12"/>
      <c r="L389" s="13"/>
      <c r="M389" s="16"/>
    </row>
    <row r="390" spans="1:16" ht="18.600000000000001" thickBot="1" x14ac:dyDescent="0.4">
      <c r="A390" s="60" t="s">
        <v>188</v>
      </c>
      <c r="B390" s="159" t="s">
        <v>188</v>
      </c>
      <c r="C390" s="14"/>
      <c r="D390" s="14"/>
      <c r="E390" s="23" t="s">
        <v>85</v>
      </c>
      <c r="F390" s="6"/>
      <c r="G390" s="31" t="s">
        <v>183</v>
      </c>
      <c r="H390" s="24" t="s">
        <v>59</v>
      </c>
      <c r="I390" s="6"/>
      <c r="J390" s="6"/>
      <c r="K390" s="15" t="s">
        <v>7</v>
      </c>
      <c r="L390" s="16"/>
      <c r="M390" s="16"/>
    </row>
    <row r="391" spans="1:16" ht="136.94999999999999" customHeight="1" thickBot="1" x14ac:dyDescent="0.35">
      <c r="A391" s="60" t="s">
        <v>188</v>
      </c>
      <c r="B391" s="159" t="s">
        <v>188</v>
      </c>
      <c r="C391" s="14"/>
      <c r="D391" s="14"/>
      <c r="E391" s="6"/>
      <c r="F391" s="6"/>
      <c r="G391" s="6"/>
      <c r="H391" s="6"/>
      <c r="I391" s="6"/>
      <c r="J391" s="6"/>
      <c r="K391" s="2" t="str">
        <f>IF(AND(G390&gt;=O392,G390&lt;=P392),N392,IF(AND(G390&gt;=O393,G390&lt;=P393),N393,IF(AND(G390&gt;=O394,G390&lt;=P394),N394,IF(AND(G390&gt;=O395,G390&lt;=P395),N395,IF(AND(G390&gt;=O396,G390&lt;=P396),N396,IF(AND(G390&gt;=O397,G390&lt;=P397),N397,N398))))))</f>
        <v>Verify Data Entry</v>
      </c>
      <c r="L391" s="16"/>
      <c r="M391" s="16"/>
      <c r="O391" s="282" t="s">
        <v>0</v>
      </c>
      <c r="P391" s="282" t="s">
        <v>1</v>
      </c>
    </row>
    <row r="392" spans="1:16" ht="115.2" hidden="1" x14ac:dyDescent="0.3">
      <c r="A392" s="60"/>
      <c r="B392" s="159"/>
      <c r="C392" s="14"/>
      <c r="D392" s="14"/>
      <c r="E392" s="6"/>
      <c r="F392" s="6"/>
      <c r="G392" s="6"/>
      <c r="H392" s="6"/>
      <c r="I392" s="6"/>
      <c r="J392" s="6"/>
      <c r="K392" s="1"/>
      <c r="L392" s="16"/>
      <c r="M392" s="16"/>
      <c r="N392" s="284" t="s">
        <v>86</v>
      </c>
      <c r="O392" s="282">
        <v>0</v>
      </c>
      <c r="P392" s="282">
        <v>0</v>
      </c>
    </row>
    <row r="393" spans="1:16" ht="115.2" hidden="1" x14ac:dyDescent="0.3">
      <c r="A393" s="60"/>
      <c r="B393" s="159"/>
      <c r="C393" s="14"/>
      <c r="D393" s="14"/>
      <c r="E393" s="6"/>
      <c r="F393" s="6"/>
      <c r="G393" s="6"/>
      <c r="H393" s="6"/>
      <c r="I393" s="6"/>
      <c r="J393" s="6"/>
      <c r="K393" s="1"/>
      <c r="L393" s="16"/>
      <c r="M393" s="16"/>
      <c r="N393" s="284" t="s">
        <v>86</v>
      </c>
      <c r="O393" s="282">
        <v>0</v>
      </c>
      <c r="P393" s="282">
        <v>0</v>
      </c>
    </row>
    <row r="394" spans="1:16" ht="140.4" hidden="1" customHeight="1" x14ac:dyDescent="0.3">
      <c r="A394" s="60"/>
      <c r="B394" s="159"/>
      <c r="C394" s="14"/>
      <c r="D394" s="14"/>
      <c r="E394" s="6"/>
      <c r="F394" s="6"/>
      <c r="G394" s="6"/>
      <c r="H394" s="6"/>
      <c r="I394" s="6"/>
      <c r="J394" s="6"/>
      <c r="K394" s="1"/>
      <c r="L394" s="16"/>
      <c r="M394" s="16"/>
      <c r="N394" s="284" t="s">
        <v>86</v>
      </c>
      <c r="O394" s="282">
        <v>0</v>
      </c>
      <c r="P394" s="282">
        <v>0</v>
      </c>
    </row>
    <row r="395" spans="1:16" ht="115.2" hidden="1" x14ac:dyDescent="0.3">
      <c r="A395" s="60"/>
      <c r="B395" s="159"/>
      <c r="C395" s="14"/>
      <c r="D395" s="14"/>
      <c r="E395" s="6"/>
      <c r="F395" s="6"/>
      <c r="G395" s="6"/>
      <c r="H395" s="6"/>
      <c r="I395" s="6"/>
      <c r="J395" s="6"/>
      <c r="K395" s="1"/>
      <c r="L395" s="16"/>
      <c r="M395" s="16"/>
      <c r="N395" s="284" t="s">
        <v>86</v>
      </c>
      <c r="O395" s="282">
        <v>0</v>
      </c>
      <c r="P395" s="282">
        <v>0</v>
      </c>
    </row>
    <row r="396" spans="1:16" ht="115.2" hidden="1" x14ac:dyDescent="0.3">
      <c r="A396" s="60"/>
      <c r="B396" s="159"/>
      <c r="C396" s="14"/>
      <c r="D396" s="14"/>
      <c r="E396" s="6"/>
      <c r="F396" s="6"/>
      <c r="G396" s="6"/>
      <c r="H396" s="6"/>
      <c r="I396" s="6"/>
      <c r="J396" s="6"/>
      <c r="K396" s="1"/>
      <c r="L396" s="16"/>
      <c r="M396" s="16"/>
      <c r="N396" s="284" t="s">
        <v>86</v>
      </c>
      <c r="O396" s="282">
        <v>0</v>
      </c>
      <c r="P396" s="282">
        <v>0</v>
      </c>
    </row>
    <row r="397" spans="1:16" ht="43.2" hidden="1" x14ac:dyDescent="0.3">
      <c r="A397" s="60"/>
      <c r="B397" s="159"/>
      <c r="C397" s="14"/>
      <c r="D397" s="14"/>
      <c r="E397" s="6"/>
      <c r="F397" s="6"/>
      <c r="G397" s="6"/>
      <c r="H397" s="6"/>
      <c r="I397" s="6"/>
      <c r="J397" s="6"/>
      <c r="K397" s="1"/>
      <c r="L397" s="16"/>
      <c r="M397" s="16"/>
      <c r="N397" s="284" t="s">
        <v>302</v>
      </c>
      <c r="O397" s="282">
        <v>0</v>
      </c>
      <c r="P397" s="282">
        <v>10</v>
      </c>
    </row>
    <row r="398" spans="1:16" hidden="1" x14ac:dyDescent="0.3">
      <c r="A398" s="60"/>
      <c r="B398" s="159"/>
      <c r="C398" s="14"/>
      <c r="D398" s="14"/>
      <c r="E398" s="6"/>
      <c r="F398" s="6"/>
      <c r="G398" s="6"/>
      <c r="H398" s="6"/>
      <c r="I398" s="6"/>
      <c r="J398" s="6"/>
      <c r="L398" s="16"/>
      <c r="M398" s="16"/>
      <c r="N398" s="282" t="s">
        <v>5</v>
      </c>
    </row>
    <row r="399" spans="1:16" hidden="1" x14ac:dyDescent="0.3">
      <c r="A399" s="60"/>
      <c r="B399" s="159"/>
      <c r="C399" s="14"/>
      <c r="D399" s="14"/>
      <c r="E399" s="6"/>
      <c r="F399" s="6"/>
      <c r="G399" s="6"/>
      <c r="H399" s="6"/>
      <c r="I399" s="6"/>
      <c r="J399" s="6"/>
      <c r="K399" s="6"/>
      <c r="L399" s="16"/>
      <c r="M399" s="16"/>
    </row>
    <row r="400" spans="1:16" ht="15" thickBot="1" x14ac:dyDescent="0.35">
      <c r="A400" s="61" t="s">
        <v>188</v>
      </c>
      <c r="B400" s="159" t="s">
        <v>188</v>
      </c>
      <c r="C400" s="14"/>
      <c r="D400" s="18"/>
      <c r="E400" s="19"/>
      <c r="F400" s="19"/>
      <c r="G400" s="19"/>
      <c r="H400" s="19"/>
      <c r="I400" s="19"/>
      <c r="J400" s="19"/>
      <c r="K400" s="19"/>
      <c r="L400" s="20"/>
      <c r="M400" s="16"/>
    </row>
    <row r="401" spans="1:16" ht="15" thickBot="1" x14ac:dyDescent="0.35">
      <c r="A401" s="60" t="s">
        <v>188</v>
      </c>
      <c r="B401" s="159" t="s">
        <v>188</v>
      </c>
      <c r="C401" s="14"/>
      <c r="D401" s="6"/>
      <c r="E401" s="6"/>
      <c r="F401" s="6"/>
      <c r="G401" s="6"/>
      <c r="H401" s="6"/>
      <c r="I401" s="6"/>
      <c r="J401" s="6"/>
      <c r="K401" s="6"/>
      <c r="L401" s="6"/>
      <c r="M401" s="16"/>
    </row>
    <row r="402" spans="1:16" ht="8.4" customHeight="1" thickBot="1" x14ac:dyDescent="0.35">
      <c r="A402" s="60" t="s">
        <v>188</v>
      </c>
      <c r="B402" s="159" t="s">
        <v>188</v>
      </c>
      <c r="C402" s="14"/>
      <c r="D402" s="11"/>
      <c r="E402" s="12"/>
      <c r="F402" s="12"/>
      <c r="G402" s="12"/>
      <c r="H402" s="12"/>
      <c r="I402" s="12"/>
      <c r="J402" s="12"/>
      <c r="K402" s="12"/>
      <c r="L402" s="13"/>
      <c r="M402" s="16"/>
    </row>
    <row r="403" spans="1:16" ht="18.600000000000001" thickBot="1" x14ac:dyDescent="0.4">
      <c r="A403" s="60" t="s">
        <v>188</v>
      </c>
      <c r="B403" s="159" t="s">
        <v>188</v>
      </c>
      <c r="C403" s="14"/>
      <c r="D403" s="14"/>
      <c r="E403" s="23" t="s">
        <v>194</v>
      </c>
      <c r="F403" s="6"/>
      <c r="G403" s="31" t="s">
        <v>183</v>
      </c>
      <c r="H403" s="24" t="s">
        <v>59</v>
      </c>
      <c r="I403" s="6"/>
      <c r="J403" s="6"/>
      <c r="K403" s="15" t="s">
        <v>7</v>
      </c>
      <c r="L403" s="16"/>
      <c r="M403" s="16"/>
    </row>
    <row r="404" spans="1:16" ht="270" customHeight="1" thickBot="1" x14ac:dyDescent="0.35">
      <c r="A404" s="60" t="s">
        <v>188</v>
      </c>
      <c r="B404" s="159" t="s">
        <v>188</v>
      </c>
      <c r="C404" s="14"/>
      <c r="D404" s="14"/>
      <c r="E404" s="6"/>
      <c r="F404" s="6"/>
      <c r="G404" s="6"/>
      <c r="H404" s="6"/>
      <c r="I404" s="6"/>
      <c r="J404" s="6"/>
      <c r="K404" s="2" t="str">
        <f>IF(AND(G403&gt;=O405,G403&lt;=P405),N405,IF(AND(G403&gt;=O406,G403&lt;=P406),N406,IF(AND(G403&gt;=O407,G403&lt;=P407),N407,IF(AND(G403&gt;=O408,G403&lt;=P408),N408,IF(AND(G403&gt;=O409,G403&lt;=P409),N409,IF(AND(G403&gt;=O410,G403&lt;=P410),N410,N411))))))</f>
        <v>Verify Data Entry</v>
      </c>
      <c r="L404" s="16"/>
      <c r="M404" s="16"/>
      <c r="O404" s="282" t="s">
        <v>0</v>
      </c>
      <c r="P404" s="282" t="s">
        <v>1</v>
      </c>
    </row>
    <row r="405" spans="1:16" ht="234.45" hidden="1" customHeight="1" x14ac:dyDescent="0.3">
      <c r="A405" s="60"/>
      <c r="B405" s="159"/>
      <c r="C405" s="14"/>
      <c r="D405" s="14"/>
      <c r="E405" s="6"/>
      <c r="F405" s="6"/>
      <c r="G405" s="6"/>
      <c r="H405" s="6"/>
      <c r="I405" s="6"/>
      <c r="J405" s="6"/>
      <c r="K405" s="1"/>
      <c r="L405" s="16"/>
      <c r="M405" s="16"/>
      <c r="N405" s="284" t="s">
        <v>485</v>
      </c>
      <c r="O405" s="282">
        <v>0</v>
      </c>
      <c r="P405" s="282">
        <v>0.1</v>
      </c>
    </row>
    <row r="406" spans="1:16" ht="244.8" hidden="1" x14ac:dyDescent="0.3">
      <c r="A406" s="60"/>
      <c r="B406" s="159"/>
      <c r="C406" s="14"/>
      <c r="D406" s="14"/>
      <c r="E406" s="6"/>
      <c r="F406" s="6"/>
      <c r="G406" s="6"/>
      <c r="H406" s="6"/>
      <c r="I406" s="6"/>
      <c r="J406" s="6"/>
      <c r="K406" s="1"/>
      <c r="L406" s="16"/>
      <c r="M406" s="16"/>
      <c r="N406" s="284" t="s">
        <v>486</v>
      </c>
      <c r="O406" s="282">
        <v>0.11</v>
      </c>
      <c r="P406" s="282">
        <v>0.5</v>
      </c>
    </row>
    <row r="407" spans="1:16" ht="158.4" hidden="1" x14ac:dyDescent="0.3">
      <c r="A407" s="60"/>
      <c r="B407" s="159"/>
      <c r="C407" s="14"/>
      <c r="D407" s="14"/>
      <c r="E407" s="6"/>
      <c r="F407" s="6"/>
      <c r="G407" s="6"/>
      <c r="H407" s="6"/>
      <c r="I407" s="6"/>
      <c r="J407" s="6"/>
      <c r="K407" s="1"/>
      <c r="L407" s="16"/>
      <c r="M407" s="16"/>
      <c r="N407" s="284" t="s">
        <v>484</v>
      </c>
      <c r="O407" s="282">
        <v>0.51</v>
      </c>
      <c r="P407" s="282">
        <v>2.5</v>
      </c>
    </row>
    <row r="408" spans="1:16" ht="117.45" hidden="1" customHeight="1" x14ac:dyDescent="0.3">
      <c r="A408" s="60"/>
      <c r="B408" s="159"/>
      <c r="C408" s="14"/>
      <c r="D408" s="14"/>
      <c r="E408" s="6"/>
      <c r="F408" s="6"/>
      <c r="G408" s="6"/>
      <c r="H408" s="6"/>
      <c r="I408" s="6"/>
      <c r="J408" s="6"/>
      <c r="K408" s="1"/>
      <c r="L408" s="16"/>
      <c r="M408" s="16"/>
      <c r="N408" s="284" t="s">
        <v>483</v>
      </c>
      <c r="O408" s="282">
        <v>2.5099999999999998</v>
      </c>
      <c r="P408" s="282">
        <v>5</v>
      </c>
    </row>
    <row r="409" spans="1:16" ht="144" hidden="1" x14ac:dyDescent="0.3">
      <c r="A409" s="60"/>
      <c r="B409" s="159"/>
      <c r="C409" s="14"/>
      <c r="D409" s="14"/>
      <c r="E409" s="6"/>
      <c r="F409" s="6"/>
      <c r="G409" s="6"/>
      <c r="H409" s="6"/>
      <c r="I409" s="6"/>
      <c r="J409" s="6"/>
      <c r="K409" s="1"/>
      <c r="L409" s="16"/>
      <c r="M409" s="16"/>
      <c r="N409" s="284" t="s">
        <v>481</v>
      </c>
      <c r="O409" s="282">
        <v>5.01</v>
      </c>
      <c r="P409" s="282">
        <v>10</v>
      </c>
    </row>
    <row r="410" spans="1:16" ht="115.2" hidden="1" x14ac:dyDescent="0.3">
      <c r="A410" s="60"/>
      <c r="B410" s="159"/>
      <c r="C410" s="14"/>
      <c r="D410" s="14"/>
      <c r="E410" s="6"/>
      <c r="F410" s="6"/>
      <c r="G410" s="6"/>
      <c r="H410" s="6"/>
      <c r="I410" s="6"/>
      <c r="J410" s="6"/>
      <c r="K410" s="1"/>
      <c r="L410" s="16"/>
      <c r="M410" s="16"/>
      <c r="N410" s="284" t="s">
        <v>482</v>
      </c>
      <c r="O410" s="282">
        <v>10.01</v>
      </c>
      <c r="P410" s="282">
        <v>50</v>
      </c>
    </row>
    <row r="411" spans="1:16" hidden="1" x14ac:dyDescent="0.3">
      <c r="A411" s="60"/>
      <c r="B411" s="159"/>
      <c r="C411" s="14"/>
      <c r="D411" s="14"/>
      <c r="E411" s="6"/>
      <c r="F411" s="6"/>
      <c r="G411" s="6"/>
      <c r="H411" s="6"/>
      <c r="I411" s="6"/>
      <c r="J411" s="6"/>
      <c r="L411" s="16"/>
      <c r="M411" s="16"/>
      <c r="N411" s="282" t="s">
        <v>5</v>
      </c>
    </row>
    <row r="412" spans="1:16" x14ac:dyDescent="0.3">
      <c r="A412" s="60" t="s">
        <v>188</v>
      </c>
      <c r="B412" s="159" t="s">
        <v>188</v>
      </c>
      <c r="C412" s="14"/>
      <c r="D412" s="14"/>
      <c r="E412" s="6"/>
      <c r="F412" s="6"/>
      <c r="G412" s="6"/>
      <c r="H412" s="6"/>
      <c r="I412" s="6"/>
      <c r="J412" s="6"/>
      <c r="K412" s="6"/>
      <c r="L412" s="16"/>
      <c r="M412" s="16"/>
    </row>
    <row r="413" spans="1:16" x14ac:dyDescent="0.3">
      <c r="A413" s="60" t="s">
        <v>188</v>
      </c>
      <c r="B413" s="159" t="s">
        <v>188</v>
      </c>
      <c r="C413" s="14"/>
      <c r="D413" s="14"/>
      <c r="E413" s="15" t="str">
        <f>IF(AND(G403&gt;=0,G403&lt;=1.2),N414,IF(AND(G403&gt;=1.2,G403&lt;=50),N415,N416))</f>
        <v>Verify Data Entry</v>
      </c>
      <c r="F413" s="6"/>
      <c r="G413" s="6"/>
      <c r="H413" s="6"/>
      <c r="I413" s="6"/>
      <c r="J413" s="6"/>
      <c r="K413" s="6"/>
      <c r="L413" s="16"/>
      <c r="M413" s="16"/>
    </row>
    <row r="414" spans="1:16" x14ac:dyDescent="0.3">
      <c r="A414" s="60" t="s">
        <v>188</v>
      </c>
      <c r="B414" s="159" t="s">
        <v>188</v>
      </c>
      <c r="C414" s="14"/>
      <c r="D414" s="14"/>
      <c r="E414" s="17">
        <f>IF(AND(E413=N414),X419,0)</f>
        <v>0</v>
      </c>
      <c r="F414" s="6" t="s">
        <v>80</v>
      </c>
      <c r="G414" s="4"/>
      <c r="H414" s="6"/>
      <c r="I414" s="6"/>
      <c r="J414" s="6"/>
      <c r="K414" s="6"/>
      <c r="L414" s="16"/>
      <c r="M414" s="16"/>
      <c r="N414" s="284" t="s">
        <v>303</v>
      </c>
    </row>
    <row r="415" spans="1:16" hidden="1" x14ac:dyDescent="0.3">
      <c r="A415" s="60"/>
      <c r="B415" s="159"/>
      <c r="C415" s="14"/>
      <c r="D415" s="14"/>
      <c r="E415" s="6"/>
      <c r="F415" s="6"/>
      <c r="G415" s="6"/>
      <c r="H415" s="6"/>
      <c r="I415" s="6"/>
      <c r="J415" s="6"/>
      <c r="K415" s="6"/>
      <c r="L415" s="16"/>
      <c r="M415" s="16"/>
      <c r="N415" s="284" t="s">
        <v>79</v>
      </c>
    </row>
    <row r="416" spans="1:16" x14ac:dyDescent="0.3">
      <c r="A416" s="60" t="s">
        <v>188</v>
      </c>
      <c r="B416" s="159" t="s">
        <v>188</v>
      </c>
      <c r="C416" s="14"/>
      <c r="D416" s="14"/>
      <c r="E416" s="15" t="s">
        <v>81</v>
      </c>
      <c r="F416" s="6"/>
      <c r="G416" s="6"/>
      <c r="H416" s="6"/>
      <c r="I416" s="6"/>
      <c r="J416" s="6"/>
      <c r="K416" s="6"/>
      <c r="L416" s="16"/>
      <c r="M416" s="16"/>
      <c r="N416" s="284" t="s">
        <v>5</v>
      </c>
    </row>
    <row r="417" spans="1:24" hidden="1" x14ac:dyDescent="0.3">
      <c r="A417" s="60"/>
      <c r="B417" s="159"/>
      <c r="C417" s="14"/>
      <c r="D417" s="14"/>
      <c r="E417" s="6"/>
      <c r="F417" s="6"/>
      <c r="G417" s="6"/>
      <c r="H417" s="6"/>
      <c r="I417" s="6"/>
      <c r="J417" s="6"/>
      <c r="K417" s="6"/>
      <c r="L417" s="16"/>
      <c r="M417" s="16"/>
      <c r="N417" s="284"/>
    </row>
    <row r="418" spans="1:24" hidden="1" x14ac:dyDescent="0.3">
      <c r="A418" s="62"/>
      <c r="B418" s="159"/>
      <c r="C418" s="14"/>
      <c r="D418" s="14"/>
      <c r="E418" s="6"/>
      <c r="F418" s="6"/>
      <c r="G418" s="6"/>
      <c r="H418" s="6"/>
      <c r="I418" s="6"/>
      <c r="J418" s="6"/>
      <c r="K418" s="6"/>
      <c r="L418" s="16"/>
      <c r="M418" s="16"/>
      <c r="O418" s="282" t="s">
        <v>14</v>
      </c>
      <c r="P418" s="282" t="s">
        <v>15</v>
      </c>
      <c r="Q418" s="282" t="s">
        <v>16</v>
      </c>
      <c r="R418" s="282" t="s">
        <v>17</v>
      </c>
      <c r="S418" s="282" t="s">
        <v>18</v>
      </c>
      <c r="U418" s="282" t="s">
        <v>19</v>
      </c>
      <c r="V418" s="282" t="s">
        <v>20</v>
      </c>
      <c r="W418" s="282" t="s">
        <v>21</v>
      </c>
      <c r="X418" s="282" t="s">
        <v>22</v>
      </c>
    </row>
    <row r="419" spans="1:24" x14ac:dyDescent="0.3">
      <c r="A419" s="61" t="s">
        <v>188</v>
      </c>
      <c r="B419" s="159" t="s">
        <v>188</v>
      </c>
      <c r="C419" s="14"/>
      <c r="D419" s="14"/>
      <c r="E419" s="6"/>
      <c r="F419" s="6"/>
      <c r="G419" s="6"/>
      <c r="H419" s="6"/>
      <c r="I419" s="6"/>
      <c r="J419" s="6"/>
      <c r="K419" s="6"/>
      <c r="L419" s="16"/>
      <c r="M419" s="16"/>
      <c r="O419" s="282">
        <v>100</v>
      </c>
      <c r="P419" s="282">
        <v>0</v>
      </c>
      <c r="Q419" s="282">
        <v>0.02</v>
      </c>
      <c r="R419" s="282">
        <f>Q419-P419</f>
        <v>0.02</v>
      </c>
      <c r="S419" s="282" t="e">
        <f>R419*$G$7/O419*1</f>
        <v>#VALUE!</v>
      </c>
      <c r="U419" s="282">
        <v>0.02</v>
      </c>
      <c r="V419" s="282">
        <f>R419/U419</f>
        <v>1</v>
      </c>
      <c r="W419" s="282">
        <f>ROUNDUP(V419,0)</f>
        <v>1</v>
      </c>
      <c r="X419" s="285" t="e">
        <f>S419/W419</f>
        <v>#VALUE!</v>
      </c>
    </row>
    <row r="420" spans="1:24" x14ac:dyDescent="0.3">
      <c r="A420" s="60" t="s">
        <v>188</v>
      </c>
      <c r="B420" s="159" t="s">
        <v>188</v>
      </c>
      <c r="C420" s="14"/>
      <c r="D420" s="14"/>
      <c r="E420" s="15" t="str">
        <f>IF(AND(G403&gt;=0,G403&lt;=1.2),N421,IF(AND(G403&gt;=1.2,G403&lt;=50),N422,N423))</f>
        <v>Verify Data Entry</v>
      </c>
      <c r="F420" s="6"/>
      <c r="G420" s="6"/>
      <c r="H420" s="6"/>
      <c r="I420" s="6"/>
      <c r="J420" s="6"/>
      <c r="K420" s="6"/>
      <c r="L420" s="16"/>
      <c r="M420" s="16"/>
    </row>
    <row r="421" spans="1:24" x14ac:dyDescent="0.3">
      <c r="A421" s="60" t="s">
        <v>188</v>
      </c>
      <c r="B421" s="159" t="s">
        <v>188</v>
      </c>
      <c r="C421" s="14"/>
      <c r="D421" s="14"/>
      <c r="E421" s="17">
        <f>IF(AND(E420=N421),X426,0)</f>
        <v>0</v>
      </c>
      <c r="F421" s="6" t="s">
        <v>80</v>
      </c>
      <c r="G421" s="4"/>
      <c r="H421" s="6"/>
      <c r="I421" s="6"/>
      <c r="J421" s="6"/>
      <c r="K421" s="6"/>
      <c r="L421" s="16"/>
      <c r="M421" s="16"/>
      <c r="N421" s="284" t="s">
        <v>304</v>
      </c>
    </row>
    <row r="422" spans="1:24" hidden="1" x14ac:dyDescent="0.3">
      <c r="A422" s="60"/>
      <c r="B422" s="159"/>
      <c r="C422" s="14"/>
      <c r="D422" s="14"/>
      <c r="E422" s="6"/>
      <c r="F422" s="6"/>
      <c r="G422" s="6"/>
      <c r="H422" s="6"/>
      <c r="I422" s="6"/>
      <c r="J422" s="6"/>
      <c r="K422" s="6"/>
      <c r="L422" s="16"/>
      <c r="M422" s="16"/>
      <c r="N422" s="284" t="s">
        <v>79</v>
      </c>
    </row>
    <row r="423" spans="1:24" hidden="1" x14ac:dyDescent="0.3">
      <c r="A423" s="60"/>
      <c r="B423" s="159"/>
      <c r="C423" s="14"/>
      <c r="D423" s="14"/>
      <c r="E423" s="15"/>
      <c r="F423" s="6"/>
      <c r="G423" s="6"/>
      <c r="H423" s="6"/>
      <c r="I423" s="6"/>
      <c r="J423" s="6"/>
      <c r="K423" s="6"/>
      <c r="L423" s="16"/>
      <c r="M423" s="16"/>
      <c r="N423" s="284" t="s">
        <v>5</v>
      </c>
    </row>
    <row r="424" spans="1:24" hidden="1" x14ac:dyDescent="0.3">
      <c r="A424" s="60"/>
      <c r="B424" s="159"/>
      <c r="C424" s="14"/>
      <c r="D424" s="14"/>
      <c r="E424" s="6"/>
      <c r="F424" s="6"/>
      <c r="G424" s="6"/>
      <c r="H424" s="6"/>
      <c r="I424" s="6"/>
      <c r="J424" s="6"/>
      <c r="K424" s="6"/>
      <c r="L424" s="16"/>
      <c r="M424" s="16"/>
      <c r="N424" s="284"/>
    </row>
    <row r="425" spans="1:24" hidden="1" x14ac:dyDescent="0.3">
      <c r="A425" s="62"/>
      <c r="B425" s="159"/>
      <c r="C425" s="14"/>
      <c r="D425" s="14"/>
      <c r="E425" s="6"/>
      <c r="F425" s="6"/>
      <c r="G425" s="6"/>
      <c r="H425" s="6"/>
      <c r="I425" s="6"/>
      <c r="J425" s="6"/>
      <c r="K425" s="6"/>
      <c r="L425" s="16"/>
      <c r="M425" s="16"/>
      <c r="O425" s="282" t="s">
        <v>14</v>
      </c>
      <c r="P425" s="282" t="s">
        <v>15</v>
      </c>
      <c r="Q425" s="282" t="s">
        <v>16</v>
      </c>
      <c r="R425" s="282" t="s">
        <v>17</v>
      </c>
      <c r="S425" s="282" t="s">
        <v>18</v>
      </c>
      <c r="U425" s="282" t="s">
        <v>19</v>
      </c>
      <c r="V425" s="282" t="s">
        <v>20</v>
      </c>
      <c r="W425" s="282" t="s">
        <v>21</v>
      </c>
      <c r="X425" s="282" t="s">
        <v>22</v>
      </c>
    </row>
    <row r="426" spans="1:24" hidden="1" x14ac:dyDescent="0.3">
      <c r="B426" s="159"/>
      <c r="C426" s="14"/>
      <c r="D426" s="14"/>
      <c r="E426" s="6"/>
      <c r="F426" s="6"/>
      <c r="G426" s="6"/>
      <c r="H426" s="6"/>
      <c r="I426" s="6"/>
      <c r="J426" s="6"/>
      <c r="K426" s="6"/>
      <c r="L426" s="16"/>
      <c r="M426" s="16"/>
      <c r="O426" s="282">
        <v>7.57</v>
      </c>
      <c r="P426" s="282">
        <v>0</v>
      </c>
      <c r="Q426" s="282">
        <v>0.02</v>
      </c>
      <c r="R426" s="282">
        <f>Q426-P426</f>
        <v>0.02</v>
      </c>
      <c r="S426" s="282" t="e">
        <f>R426*$G$7/O426*1</f>
        <v>#VALUE!</v>
      </c>
      <c r="U426" s="282">
        <v>0.02</v>
      </c>
      <c r="V426" s="282">
        <f>R426/U426</f>
        <v>1</v>
      </c>
      <c r="W426" s="282">
        <f>ROUNDUP(V426,0)</f>
        <v>1</v>
      </c>
      <c r="X426" s="285" t="e">
        <f>S426/W426</f>
        <v>#VALUE!</v>
      </c>
    </row>
    <row r="427" spans="1:24" hidden="1" x14ac:dyDescent="0.3">
      <c r="A427" s="60"/>
      <c r="B427" s="159"/>
      <c r="C427" s="14"/>
      <c r="D427" s="14"/>
      <c r="E427" s="6"/>
      <c r="F427" s="6"/>
      <c r="G427" s="6"/>
      <c r="H427" s="6"/>
      <c r="I427" s="6"/>
      <c r="J427" s="6"/>
      <c r="K427" s="6"/>
      <c r="L427" s="16"/>
      <c r="M427" s="16"/>
    </row>
    <row r="428" spans="1:24" hidden="1" x14ac:dyDescent="0.3">
      <c r="B428" s="159"/>
      <c r="C428" s="14"/>
      <c r="D428" s="14"/>
      <c r="E428" s="6"/>
      <c r="F428" s="6"/>
      <c r="G428" s="6"/>
      <c r="H428" s="6"/>
      <c r="I428" s="6"/>
      <c r="J428" s="6"/>
      <c r="K428" s="6"/>
      <c r="L428" s="16"/>
      <c r="M428" s="16"/>
    </row>
    <row r="429" spans="1:24" hidden="1" x14ac:dyDescent="0.3">
      <c r="B429" s="159"/>
      <c r="C429" s="14"/>
      <c r="D429" s="14"/>
      <c r="E429" s="6"/>
      <c r="F429" s="6"/>
      <c r="G429" s="6"/>
      <c r="H429" s="6"/>
      <c r="I429" s="6"/>
      <c r="J429" s="6"/>
      <c r="K429" s="6"/>
      <c r="L429" s="16"/>
      <c r="M429" s="16"/>
    </row>
    <row r="430" spans="1:24" hidden="1" x14ac:dyDescent="0.3">
      <c r="B430" s="159"/>
      <c r="C430" s="14"/>
      <c r="D430" s="14"/>
      <c r="E430" s="6"/>
      <c r="F430" s="6"/>
      <c r="G430" s="6"/>
      <c r="H430" s="6"/>
      <c r="I430" s="6"/>
      <c r="J430" s="6"/>
      <c r="K430" s="6"/>
      <c r="L430" s="16"/>
      <c r="M430" s="16"/>
    </row>
    <row r="431" spans="1:24" ht="15" thickBot="1" x14ac:dyDescent="0.35">
      <c r="A431" s="61" t="s">
        <v>188</v>
      </c>
      <c r="B431" s="159" t="s">
        <v>188</v>
      </c>
      <c r="C431" s="14"/>
      <c r="D431" s="18"/>
      <c r="E431" s="19"/>
      <c r="F431" s="19"/>
      <c r="G431" s="19"/>
      <c r="H431" s="19"/>
      <c r="I431" s="19"/>
      <c r="J431" s="19"/>
      <c r="K431" s="19"/>
      <c r="L431" s="20"/>
      <c r="M431" s="16"/>
    </row>
    <row r="432" spans="1:24" ht="15" thickBot="1" x14ac:dyDescent="0.35">
      <c r="A432" s="60" t="s">
        <v>188</v>
      </c>
      <c r="B432" s="159" t="s">
        <v>188</v>
      </c>
      <c r="C432" s="14"/>
      <c r="D432" s="6"/>
      <c r="E432" s="6"/>
      <c r="F432" s="6"/>
      <c r="G432" s="6"/>
      <c r="H432" s="6"/>
      <c r="I432" s="6"/>
      <c r="J432" s="6"/>
      <c r="K432" s="6"/>
      <c r="L432" s="6"/>
      <c r="M432" s="16"/>
    </row>
    <row r="433" spans="1:16" ht="8.4" customHeight="1" thickBot="1" x14ac:dyDescent="0.35">
      <c r="A433" s="60" t="s">
        <v>188</v>
      </c>
      <c r="B433" s="159" t="s">
        <v>188</v>
      </c>
      <c r="C433" s="14"/>
      <c r="D433" s="11"/>
      <c r="E433" s="12"/>
      <c r="F433" s="12"/>
      <c r="G433" s="12"/>
      <c r="H433" s="12"/>
      <c r="I433" s="12"/>
      <c r="J433" s="12"/>
      <c r="K433" s="12"/>
      <c r="L433" s="13"/>
      <c r="M433" s="16"/>
    </row>
    <row r="434" spans="1:16" ht="18.600000000000001" thickBot="1" x14ac:dyDescent="0.4">
      <c r="A434" s="60" t="s">
        <v>188</v>
      </c>
      <c r="B434" s="159" t="s">
        <v>188</v>
      </c>
      <c r="C434" s="14"/>
      <c r="D434" s="14"/>
      <c r="E434" s="23" t="s">
        <v>88</v>
      </c>
      <c r="F434" s="6"/>
      <c r="G434" s="31" t="s">
        <v>183</v>
      </c>
      <c r="H434" s="24" t="s">
        <v>59</v>
      </c>
      <c r="I434" s="6"/>
      <c r="J434" s="6"/>
      <c r="K434" s="15" t="s">
        <v>7</v>
      </c>
      <c r="L434" s="16"/>
      <c r="M434" s="16"/>
    </row>
    <row r="435" spans="1:16" ht="256.05" customHeight="1" thickBot="1" x14ac:dyDescent="0.35">
      <c r="A435" s="60" t="s">
        <v>188</v>
      </c>
      <c r="B435" s="159" t="s">
        <v>188</v>
      </c>
      <c r="C435" s="14"/>
      <c r="D435" s="14"/>
      <c r="E435" s="6"/>
      <c r="F435" s="6"/>
      <c r="G435" s="6"/>
      <c r="H435" s="6"/>
      <c r="I435" s="6"/>
      <c r="J435" s="6"/>
      <c r="K435" s="2" t="str">
        <f>IF(AND(G434&gt;=O436,G434&lt;=P436),N436,IF(AND(G434&gt;=O437,G434&lt;=P437),N437,IF(AND(G434&gt;=O438,G434&lt;=P438),N438,IF(AND(G434&gt;=O439,G434&lt;=P439),N439,IF(AND(G434&gt;=O440,G434&lt;=P440),N440,IF(AND(G434&gt;=O441,G434&lt;=P441),N441,N442))))))</f>
        <v>Verify Data Entry</v>
      </c>
      <c r="L435" s="16"/>
      <c r="M435" s="16"/>
      <c r="O435" s="282" t="s">
        <v>0</v>
      </c>
      <c r="P435" s="282" t="s">
        <v>1</v>
      </c>
    </row>
    <row r="436" spans="1:16" ht="244.95" hidden="1" customHeight="1" x14ac:dyDescent="0.3">
      <c r="A436" s="60"/>
      <c r="B436" s="159"/>
      <c r="C436" s="14"/>
      <c r="D436" s="14"/>
      <c r="E436" s="6"/>
      <c r="F436" s="6"/>
      <c r="G436" s="6"/>
      <c r="H436" s="6"/>
      <c r="I436" s="6"/>
      <c r="J436" s="6"/>
      <c r="K436" s="1"/>
      <c r="L436" s="16"/>
      <c r="M436" s="16"/>
      <c r="N436" s="284" t="s">
        <v>493</v>
      </c>
      <c r="O436" s="282">
        <v>0</v>
      </c>
      <c r="P436" s="282">
        <v>0.1</v>
      </c>
    </row>
    <row r="437" spans="1:16" ht="244.8" hidden="1" x14ac:dyDescent="0.3">
      <c r="A437" s="60"/>
      <c r="B437" s="159"/>
      <c r="C437" s="14"/>
      <c r="D437" s="14"/>
      <c r="E437" s="6"/>
      <c r="F437" s="6"/>
      <c r="G437" s="6"/>
      <c r="H437" s="6"/>
      <c r="I437" s="6"/>
      <c r="J437" s="6"/>
      <c r="K437" s="1"/>
      <c r="L437" s="16"/>
      <c r="M437" s="16"/>
      <c r="N437" s="284" t="s">
        <v>494</v>
      </c>
      <c r="O437" s="282">
        <v>0.11</v>
      </c>
      <c r="P437" s="282">
        <v>0.5</v>
      </c>
    </row>
    <row r="438" spans="1:16" ht="172.5" hidden="1" customHeight="1" x14ac:dyDescent="0.3">
      <c r="A438" s="60"/>
      <c r="B438" s="159"/>
      <c r="C438" s="14"/>
      <c r="D438" s="14"/>
      <c r="E438" s="6"/>
      <c r="F438" s="6"/>
      <c r="G438" s="6"/>
      <c r="H438" s="6"/>
      <c r="I438" s="6"/>
      <c r="J438" s="6"/>
      <c r="K438" s="1"/>
      <c r="L438" s="16"/>
      <c r="M438" s="16"/>
      <c r="N438" s="284" t="s">
        <v>495</v>
      </c>
      <c r="O438" s="282">
        <v>0.51</v>
      </c>
      <c r="P438" s="282">
        <v>2.5</v>
      </c>
    </row>
    <row r="439" spans="1:16" ht="172.8" hidden="1" x14ac:dyDescent="0.3">
      <c r="A439" s="60"/>
      <c r="B439" s="159"/>
      <c r="C439" s="14"/>
      <c r="D439" s="14"/>
      <c r="E439" s="6"/>
      <c r="F439" s="6"/>
      <c r="G439" s="6"/>
      <c r="H439" s="6"/>
      <c r="I439" s="6"/>
      <c r="J439" s="6"/>
      <c r="K439" s="1"/>
      <c r="L439" s="16"/>
      <c r="M439" s="16"/>
      <c r="N439" s="284" t="s">
        <v>496</v>
      </c>
      <c r="O439" s="282">
        <v>2.5099999999999998</v>
      </c>
      <c r="P439" s="282">
        <v>5</v>
      </c>
    </row>
    <row r="440" spans="1:16" ht="172.8" hidden="1" x14ac:dyDescent="0.3">
      <c r="A440" s="60"/>
      <c r="B440" s="159"/>
      <c r="C440" s="14"/>
      <c r="D440" s="14"/>
      <c r="E440" s="6"/>
      <c r="F440" s="6"/>
      <c r="G440" s="6"/>
      <c r="H440" s="6"/>
      <c r="I440" s="6"/>
      <c r="J440" s="6"/>
      <c r="K440" s="1"/>
      <c r="L440" s="16"/>
      <c r="M440" s="16"/>
      <c r="N440" s="284" t="s">
        <v>497</v>
      </c>
      <c r="O440" s="282">
        <v>5.01</v>
      </c>
      <c r="P440" s="282">
        <v>10</v>
      </c>
    </row>
    <row r="441" spans="1:16" ht="194.55" hidden="1" customHeight="1" x14ac:dyDescent="0.3">
      <c r="A441" s="60"/>
      <c r="B441" s="159"/>
      <c r="C441" s="14"/>
      <c r="D441" s="14"/>
      <c r="E441" s="6"/>
      <c r="F441" s="6"/>
      <c r="G441" s="6"/>
      <c r="H441" s="6"/>
      <c r="I441" s="6"/>
      <c r="J441" s="6"/>
      <c r="K441" s="1"/>
      <c r="L441" s="16"/>
      <c r="M441" s="16"/>
      <c r="N441" s="284" t="s">
        <v>498</v>
      </c>
      <c r="O441" s="282">
        <v>10.01</v>
      </c>
      <c r="P441" s="282">
        <v>50</v>
      </c>
    </row>
    <row r="442" spans="1:16" hidden="1" x14ac:dyDescent="0.3">
      <c r="A442" s="60"/>
      <c r="B442" s="159"/>
      <c r="C442" s="14"/>
      <c r="D442" s="14"/>
      <c r="E442" s="6"/>
      <c r="F442" s="6"/>
      <c r="G442" s="6"/>
      <c r="H442" s="6"/>
      <c r="I442" s="6"/>
      <c r="J442" s="6"/>
      <c r="L442" s="16"/>
      <c r="M442" s="16"/>
      <c r="N442" s="282" t="s">
        <v>5</v>
      </c>
    </row>
    <row r="443" spans="1:16" x14ac:dyDescent="0.3">
      <c r="A443" s="60" t="s">
        <v>188</v>
      </c>
      <c r="B443" s="159" t="s">
        <v>188</v>
      </c>
      <c r="C443" s="14"/>
      <c r="D443" s="14"/>
      <c r="E443" s="6"/>
      <c r="F443" s="6"/>
      <c r="G443" s="6"/>
      <c r="H443" s="6"/>
      <c r="I443" s="6"/>
      <c r="J443" s="6"/>
      <c r="K443" s="6"/>
      <c r="L443" s="16"/>
      <c r="M443" s="16"/>
    </row>
    <row r="444" spans="1:16" x14ac:dyDescent="0.3">
      <c r="A444" s="60" t="s">
        <v>188</v>
      </c>
      <c r="B444" s="159" t="s">
        <v>188</v>
      </c>
      <c r="C444" s="14"/>
      <c r="D444" s="14"/>
      <c r="E444" s="15" t="str">
        <f>IF(AND(G434&gt;=0,G434&lt;=0.8),N445,IF(AND(G434&gt;=0.8,G434&lt;=50),N446,N447))</f>
        <v>Verify Data Entry</v>
      </c>
      <c r="F444" s="6"/>
      <c r="G444" s="6"/>
      <c r="H444" s="6"/>
      <c r="I444" s="6"/>
      <c r="J444" s="6"/>
      <c r="K444" s="6"/>
      <c r="L444" s="16"/>
      <c r="M444" s="16"/>
    </row>
    <row r="445" spans="1:16" x14ac:dyDescent="0.3">
      <c r="A445" s="60" t="s">
        <v>188</v>
      </c>
      <c r="B445" s="159" t="s">
        <v>188</v>
      </c>
      <c r="C445" s="14"/>
      <c r="D445" s="14"/>
      <c r="E445" s="17">
        <f>IF(AND(E444=N445),X450,0)</f>
        <v>0</v>
      </c>
      <c r="F445" s="6" t="s">
        <v>80</v>
      </c>
      <c r="G445" s="4"/>
      <c r="H445" s="6"/>
      <c r="I445" s="6"/>
      <c r="J445" s="6"/>
      <c r="K445" s="6"/>
      <c r="L445" s="16"/>
      <c r="M445" s="16"/>
      <c r="N445" s="284" t="s">
        <v>305</v>
      </c>
    </row>
    <row r="446" spans="1:16" hidden="1" x14ac:dyDescent="0.3">
      <c r="A446" s="60"/>
      <c r="B446" s="159"/>
      <c r="C446" s="14"/>
      <c r="D446" s="14"/>
      <c r="E446" s="6"/>
      <c r="F446" s="6"/>
      <c r="G446" s="6"/>
      <c r="H446" s="6"/>
      <c r="I446" s="6"/>
      <c r="J446" s="6"/>
      <c r="K446" s="6"/>
      <c r="L446" s="16"/>
      <c r="M446" s="16"/>
      <c r="N446" s="284" t="s">
        <v>79</v>
      </c>
    </row>
    <row r="447" spans="1:16" x14ac:dyDescent="0.3">
      <c r="A447" s="60" t="s">
        <v>188</v>
      </c>
      <c r="B447" s="159" t="s">
        <v>188</v>
      </c>
      <c r="C447" s="14"/>
      <c r="D447" s="14"/>
      <c r="E447" s="15" t="s">
        <v>81</v>
      </c>
      <c r="F447" s="6"/>
      <c r="G447" s="6"/>
      <c r="H447" s="6"/>
      <c r="I447" s="6"/>
      <c r="J447" s="6"/>
      <c r="K447" s="6"/>
      <c r="L447" s="16"/>
      <c r="M447" s="16"/>
      <c r="N447" s="284" t="s">
        <v>5</v>
      </c>
    </row>
    <row r="448" spans="1:16" hidden="1" x14ac:dyDescent="0.3">
      <c r="A448" s="60"/>
      <c r="B448" s="159"/>
      <c r="C448" s="14"/>
      <c r="D448" s="14"/>
      <c r="E448" s="6"/>
      <c r="F448" s="6"/>
      <c r="G448" s="6"/>
      <c r="H448" s="6"/>
      <c r="I448" s="6"/>
      <c r="J448" s="6"/>
      <c r="K448" s="6"/>
      <c r="L448" s="16"/>
      <c r="M448" s="16"/>
      <c r="N448" s="284"/>
    </row>
    <row r="449" spans="1:24" hidden="1" x14ac:dyDescent="0.3">
      <c r="A449" s="62"/>
      <c r="B449" s="159"/>
      <c r="C449" s="14"/>
      <c r="D449" s="14"/>
      <c r="E449" s="6"/>
      <c r="F449" s="6"/>
      <c r="G449" s="6"/>
      <c r="H449" s="6"/>
      <c r="I449" s="6"/>
      <c r="J449" s="6"/>
      <c r="K449" s="6"/>
      <c r="L449" s="16"/>
      <c r="M449" s="16"/>
      <c r="O449" s="282" t="s">
        <v>14</v>
      </c>
      <c r="P449" s="282" t="s">
        <v>15</v>
      </c>
      <c r="Q449" s="282" t="s">
        <v>16</v>
      </c>
      <c r="R449" s="282" t="s">
        <v>17</v>
      </c>
      <c r="S449" s="282" t="s">
        <v>18</v>
      </c>
      <c r="U449" s="282" t="s">
        <v>19</v>
      </c>
      <c r="V449" s="282" t="s">
        <v>20</v>
      </c>
      <c r="W449" s="282" t="s">
        <v>21</v>
      </c>
      <c r="X449" s="282" t="s">
        <v>22</v>
      </c>
    </row>
    <row r="450" spans="1:24" x14ac:dyDescent="0.3">
      <c r="A450" s="61" t="s">
        <v>188</v>
      </c>
      <c r="B450" s="159" t="s">
        <v>188</v>
      </c>
      <c r="C450" s="14"/>
      <c r="D450" s="14"/>
      <c r="E450" s="6"/>
      <c r="F450" s="6"/>
      <c r="G450" s="6"/>
      <c r="H450" s="6"/>
      <c r="I450" s="6"/>
      <c r="J450" s="6"/>
      <c r="K450" s="6"/>
      <c r="L450" s="16"/>
      <c r="M450" s="16"/>
      <c r="O450" s="282">
        <v>101</v>
      </c>
      <c r="P450" s="282">
        <v>0</v>
      </c>
      <c r="Q450" s="282">
        <v>0.02</v>
      </c>
      <c r="R450" s="282">
        <f>Q450-P450</f>
        <v>0.02</v>
      </c>
      <c r="S450" s="282" t="e">
        <f>R450*$G$7/O450*1</f>
        <v>#VALUE!</v>
      </c>
      <c r="U450" s="282">
        <v>0.02</v>
      </c>
      <c r="V450" s="282">
        <f>R450/U450</f>
        <v>1</v>
      </c>
      <c r="W450" s="282">
        <f>ROUNDUP(V450,0)</f>
        <v>1</v>
      </c>
      <c r="X450" s="285" t="e">
        <f>S450/W450</f>
        <v>#VALUE!</v>
      </c>
    </row>
    <row r="451" spans="1:24" x14ac:dyDescent="0.3">
      <c r="A451" s="60" t="s">
        <v>188</v>
      </c>
      <c r="B451" s="159" t="s">
        <v>188</v>
      </c>
      <c r="C451" s="14"/>
      <c r="D451" s="14"/>
      <c r="E451" s="15" t="str">
        <f>IF(AND(G434&gt;=0,G434&lt;=0.8),N452,IF(AND(G434&gt;=0.8,G434&lt;=50),N453,N454))</f>
        <v>Verify Data Entry</v>
      </c>
      <c r="F451" s="6"/>
      <c r="G451" s="6"/>
      <c r="H451" s="6"/>
      <c r="I451" s="6"/>
      <c r="J451" s="6"/>
      <c r="K451" s="6"/>
      <c r="L451" s="16"/>
      <c r="M451" s="16"/>
    </row>
    <row r="452" spans="1:24" x14ac:dyDescent="0.3">
      <c r="A452" s="60" t="s">
        <v>188</v>
      </c>
      <c r="B452" s="159" t="s">
        <v>188</v>
      </c>
      <c r="C452" s="14"/>
      <c r="D452" s="14"/>
      <c r="E452" s="17">
        <f>IF(AND(E451=N452),X457,0)</f>
        <v>0</v>
      </c>
      <c r="F452" s="6" t="s">
        <v>80</v>
      </c>
      <c r="G452" s="4"/>
      <c r="H452" s="6"/>
      <c r="I452" s="6"/>
      <c r="J452" s="6"/>
      <c r="K452" s="6"/>
      <c r="L452" s="16"/>
      <c r="M452" s="16"/>
      <c r="N452" s="284" t="s">
        <v>306</v>
      </c>
    </row>
    <row r="453" spans="1:24" hidden="1" x14ac:dyDescent="0.3">
      <c r="A453" s="60"/>
      <c r="B453" s="159"/>
      <c r="C453" s="14"/>
      <c r="D453" s="14"/>
      <c r="E453" s="6"/>
      <c r="F453" s="6"/>
      <c r="G453" s="6"/>
      <c r="H453" s="6"/>
      <c r="I453" s="6"/>
      <c r="J453" s="6"/>
      <c r="K453" s="6"/>
      <c r="L453" s="16"/>
      <c r="M453" s="16"/>
      <c r="N453" s="284" t="s">
        <v>79</v>
      </c>
    </row>
    <row r="454" spans="1:24" hidden="1" x14ac:dyDescent="0.3">
      <c r="A454" s="60"/>
      <c r="B454" s="159"/>
      <c r="C454" s="14"/>
      <c r="D454" s="14"/>
      <c r="E454" s="15"/>
      <c r="F454" s="6"/>
      <c r="G454" s="6"/>
      <c r="H454" s="6"/>
      <c r="I454" s="6"/>
      <c r="J454" s="6"/>
      <c r="K454" s="6"/>
      <c r="L454" s="16"/>
      <c r="M454" s="16"/>
      <c r="N454" s="284" t="s">
        <v>5</v>
      </c>
    </row>
    <row r="455" spans="1:24" hidden="1" x14ac:dyDescent="0.3">
      <c r="A455" s="60"/>
      <c r="B455" s="159"/>
      <c r="C455" s="14"/>
      <c r="D455" s="14"/>
      <c r="E455" s="6"/>
      <c r="F455" s="6"/>
      <c r="G455" s="6"/>
      <c r="H455" s="6"/>
      <c r="I455" s="6"/>
      <c r="J455" s="6"/>
      <c r="K455" s="6"/>
      <c r="L455" s="16"/>
      <c r="M455" s="16"/>
      <c r="N455" s="284"/>
    </row>
    <row r="456" spans="1:24" hidden="1" x14ac:dyDescent="0.3">
      <c r="A456" s="62"/>
      <c r="B456" s="159"/>
      <c r="C456" s="14"/>
      <c r="D456" s="14"/>
      <c r="E456" s="6"/>
      <c r="F456" s="6"/>
      <c r="G456" s="6"/>
      <c r="H456" s="6"/>
      <c r="I456" s="6"/>
      <c r="J456" s="6"/>
      <c r="K456" s="6"/>
      <c r="L456" s="16"/>
      <c r="M456" s="16"/>
      <c r="O456" s="282" t="s">
        <v>14</v>
      </c>
      <c r="P456" s="282" t="s">
        <v>15</v>
      </c>
      <c r="Q456" s="282" t="s">
        <v>16</v>
      </c>
      <c r="R456" s="282" t="s">
        <v>17</v>
      </c>
      <c r="S456" s="282" t="s">
        <v>18</v>
      </c>
      <c r="U456" s="282" t="s">
        <v>19</v>
      </c>
      <c r="V456" s="282" t="s">
        <v>20</v>
      </c>
      <c r="W456" s="282" t="s">
        <v>21</v>
      </c>
      <c r="X456" s="282" t="s">
        <v>22</v>
      </c>
    </row>
    <row r="457" spans="1:24" hidden="1" x14ac:dyDescent="0.3">
      <c r="B457" s="159"/>
      <c r="C457" s="14"/>
      <c r="D457" s="14"/>
      <c r="E457" s="6"/>
      <c r="F457" s="6"/>
      <c r="G457" s="6"/>
      <c r="H457" s="6"/>
      <c r="I457" s="6"/>
      <c r="J457" s="6"/>
      <c r="K457" s="6"/>
      <c r="L457" s="16"/>
      <c r="M457" s="16"/>
      <c r="O457" s="282">
        <v>7.57</v>
      </c>
      <c r="P457" s="282">
        <v>0</v>
      </c>
      <c r="Q457" s="282">
        <v>0.02</v>
      </c>
      <c r="R457" s="282">
        <f>Q457-P457</f>
        <v>0.02</v>
      </c>
      <c r="S457" s="282" t="e">
        <f>R457*$G$7/O457*1</f>
        <v>#VALUE!</v>
      </c>
      <c r="U457" s="282">
        <v>0.02</v>
      </c>
      <c r="V457" s="282">
        <f>R457/U457</f>
        <v>1</v>
      </c>
      <c r="W457" s="282">
        <f>ROUNDUP(V457,0)</f>
        <v>1</v>
      </c>
      <c r="X457" s="285" t="e">
        <f>S457/W457</f>
        <v>#VALUE!</v>
      </c>
    </row>
    <row r="458" spans="1:24" hidden="1" x14ac:dyDescent="0.3">
      <c r="A458" s="60"/>
      <c r="B458" s="159"/>
      <c r="C458" s="14"/>
      <c r="D458" s="14"/>
      <c r="E458" s="6"/>
      <c r="F458" s="6"/>
      <c r="G458" s="6"/>
      <c r="H458" s="6"/>
      <c r="I458" s="6"/>
      <c r="J458" s="6"/>
      <c r="K458" s="6"/>
      <c r="L458" s="16"/>
      <c r="M458" s="16"/>
    </row>
    <row r="459" spans="1:24" hidden="1" x14ac:dyDescent="0.3">
      <c r="B459" s="159"/>
      <c r="C459" s="14"/>
      <c r="D459" s="14"/>
      <c r="E459" s="6"/>
      <c r="F459" s="6"/>
      <c r="G459" s="6"/>
      <c r="H459" s="6"/>
      <c r="I459" s="6"/>
      <c r="J459" s="6"/>
      <c r="K459" s="6"/>
      <c r="L459" s="16"/>
      <c r="M459" s="16"/>
    </row>
    <row r="460" spans="1:24" hidden="1" x14ac:dyDescent="0.3">
      <c r="B460" s="159"/>
      <c r="C460" s="14"/>
      <c r="D460" s="14"/>
      <c r="E460" s="6"/>
      <c r="F460" s="6"/>
      <c r="G460" s="6"/>
      <c r="H460" s="6"/>
      <c r="I460" s="6"/>
      <c r="J460" s="6"/>
      <c r="K460" s="6"/>
      <c r="L460" s="16"/>
      <c r="M460" s="16"/>
    </row>
    <row r="461" spans="1:24" hidden="1" x14ac:dyDescent="0.3">
      <c r="B461" s="159"/>
      <c r="C461" s="14"/>
      <c r="D461" s="14"/>
      <c r="E461" s="6"/>
      <c r="F461" s="6"/>
      <c r="G461" s="6"/>
      <c r="H461" s="6"/>
      <c r="I461" s="6"/>
      <c r="J461" s="6"/>
      <c r="K461" s="6"/>
      <c r="L461" s="16"/>
      <c r="M461" s="16"/>
    </row>
    <row r="462" spans="1:24" ht="15" thickBot="1" x14ac:dyDescent="0.35">
      <c r="A462" s="61" t="s">
        <v>188</v>
      </c>
      <c r="B462" s="159" t="s">
        <v>188</v>
      </c>
      <c r="C462" s="14"/>
      <c r="D462" s="18"/>
      <c r="E462" s="19"/>
      <c r="F462" s="19"/>
      <c r="G462" s="19"/>
      <c r="H462" s="19"/>
      <c r="I462" s="19"/>
      <c r="J462" s="19"/>
      <c r="K462" s="19"/>
      <c r="L462" s="20"/>
      <c r="M462" s="16"/>
    </row>
    <row r="463" spans="1:24" ht="15" thickBot="1" x14ac:dyDescent="0.35">
      <c r="A463" s="60" t="s">
        <v>188</v>
      </c>
      <c r="B463" s="159" t="s">
        <v>188</v>
      </c>
      <c r="C463" s="14"/>
      <c r="D463" s="6"/>
      <c r="E463" s="6"/>
      <c r="F463" s="6"/>
      <c r="G463" s="6"/>
      <c r="H463" s="6"/>
      <c r="I463" s="6"/>
      <c r="J463" s="6"/>
      <c r="K463" s="6"/>
      <c r="L463" s="6"/>
      <c r="M463" s="16"/>
    </row>
    <row r="464" spans="1:24" ht="8.4" customHeight="1" thickBot="1" x14ac:dyDescent="0.35">
      <c r="A464" s="60" t="s">
        <v>188</v>
      </c>
      <c r="B464" s="159" t="s">
        <v>188</v>
      </c>
      <c r="C464" s="14"/>
      <c r="D464" s="11"/>
      <c r="E464" s="12"/>
      <c r="F464" s="12"/>
      <c r="G464" s="12"/>
      <c r="H464" s="12"/>
      <c r="I464" s="12"/>
      <c r="J464" s="12"/>
      <c r="K464" s="12"/>
      <c r="L464" s="13"/>
      <c r="M464" s="16"/>
    </row>
    <row r="465" spans="1:24" ht="18.600000000000001" thickBot="1" x14ac:dyDescent="0.4">
      <c r="A465" s="60" t="s">
        <v>188</v>
      </c>
      <c r="B465" s="159" t="s">
        <v>188</v>
      </c>
      <c r="C465" s="14"/>
      <c r="D465" s="14"/>
      <c r="E465" s="23" t="s">
        <v>89</v>
      </c>
      <c r="F465" s="6"/>
      <c r="G465" s="31" t="s">
        <v>183</v>
      </c>
      <c r="H465" s="24" t="s">
        <v>59</v>
      </c>
      <c r="I465" s="6"/>
      <c r="J465" s="6"/>
      <c r="K465" s="15" t="s">
        <v>7</v>
      </c>
      <c r="L465" s="16"/>
      <c r="M465" s="16"/>
    </row>
    <row r="466" spans="1:24" ht="255" customHeight="1" thickBot="1" x14ac:dyDescent="0.35">
      <c r="A466" s="60" t="s">
        <v>188</v>
      </c>
      <c r="B466" s="159" t="s">
        <v>188</v>
      </c>
      <c r="C466" s="14"/>
      <c r="D466" s="14"/>
      <c r="E466" s="6"/>
      <c r="F466" s="6"/>
      <c r="G466" s="6"/>
      <c r="H466" s="6"/>
      <c r="I466" s="6"/>
      <c r="J466" s="6"/>
      <c r="K466" s="2" t="str">
        <f>IF(AND(G465&gt;=O467,G465&lt;=P467),N467,IF(AND(G465&gt;=O468,G465&lt;=P468),N468,IF(AND(G465&gt;=O469,G465&lt;=P469),N469,IF(AND(G465&gt;=O470,G465&lt;=P470),N470,IF(AND(G465&gt;=O471,G465&lt;=P471),N471,IF(AND(G465&gt;=O472,G465&lt;=P472),N472,N473))))))</f>
        <v>Verify Data Entry</v>
      </c>
      <c r="L466" s="16"/>
      <c r="M466" s="16"/>
      <c r="O466" s="282" t="s">
        <v>0</v>
      </c>
      <c r="P466" s="282" t="s">
        <v>1</v>
      </c>
    </row>
    <row r="467" spans="1:24" ht="247.95" hidden="1" customHeight="1" x14ac:dyDescent="0.3">
      <c r="A467" s="60"/>
      <c r="B467" s="159"/>
      <c r="C467" s="14"/>
      <c r="D467" s="14"/>
      <c r="E467" s="6"/>
      <c r="F467" s="6"/>
      <c r="G467" s="6"/>
      <c r="H467" s="6"/>
      <c r="I467" s="6"/>
      <c r="J467" s="6"/>
      <c r="K467" s="1"/>
      <c r="L467" s="16"/>
      <c r="M467" s="16"/>
      <c r="N467" s="284" t="s">
        <v>505</v>
      </c>
      <c r="O467" s="282">
        <v>0</v>
      </c>
      <c r="P467" s="282">
        <v>0.9</v>
      </c>
    </row>
    <row r="468" spans="1:24" ht="181.5" hidden="1" customHeight="1" x14ac:dyDescent="0.3">
      <c r="A468" s="60"/>
      <c r="B468" s="159"/>
      <c r="C468" s="14"/>
      <c r="D468" s="14"/>
      <c r="E468" s="6"/>
      <c r="F468" s="6"/>
      <c r="G468" s="6"/>
      <c r="H468" s="6"/>
      <c r="I468" s="6"/>
      <c r="J468" s="6"/>
      <c r="K468" s="1"/>
      <c r="L468" s="16"/>
      <c r="M468" s="16"/>
      <c r="N468" s="284" t="s">
        <v>506</v>
      </c>
      <c r="O468" s="282">
        <v>0.91</v>
      </c>
      <c r="P468" s="282">
        <v>1.5</v>
      </c>
    </row>
    <row r="469" spans="1:24" ht="168" hidden="1" customHeight="1" x14ac:dyDescent="0.3">
      <c r="A469" s="60"/>
      <c r="B469" s="159"/>
      <c r="C469" s="14"/>
      <c r="D469" s="14"/>
      <c r="E469" s="6"/>
      <c r="F469" s="6"/>
      <c r="G469" s="6"/>
      <c r="H469" s="6"/>
      <c r="I469" s="6"/>
      <c r="J469" s="6"/>
      <c r="K469" s="1"/>
      <c r="L469" s="16"/>
      <c r="M469" s="16"/>
      <c r="N469" s="284" t="s">
        <v>507</v>
      </c>
      <c r="O469" s="282">
        <v>1.51</v>
      </c>
      <c r="P469" s="282">
        <v>2.5</v>
      </c>
    </row>
    <row r="470" spans="1:24" ht="181.95" hidden="1" customHeight="1" x14ac:dyDescent="0.3">
      <c r="A470" s="60"/>
      <c r="B470" s="159"/>
      <c r="C470" s="14"/>
      <c r="D470" s="14"/>
      <c r="E470" s="6"/>
      <c r="F470" s="6"/>
      <c r="G470" s="6"/>
      <c r="H470" s="6"/>
      <c r="I470" s="6"/>
      <c r="J470" s="6"/>
      <c r="K470" s="1"/>
      <c r="L470" s="16"/>
      <c r="M470" s="16"/>
      <c r="N470" s="284" t="s">
        <v>508</v>
      </c>
      <c r="O470" s="282">
        <v>2.5099999999999998</v>
      </c>
      <c r="P470" s="282">
        <v>5</v>
      </c>
    </row>
    <row r="471" spans="1:24" ht="196.95" hidden="1" customHeight="1" x14ac:dyDescent="0.3">
      <c r="A471" s="60"/>
      <c r="B471" s="159"/>
      <c r="C471" s="14"/>
      <c r="D471" s="14"/>
      <c r="E471" s="6"/>
      <c r="F471" s="6"/>
      <c r="G471" s="6"/>
      <c r="H471" s="6"/>
      <c r="I471" s="6"/>
      <c r="J471" s="6"/>
      <c r="K471" s="1"/>
      <c r="L471" s="16"/>
      <c r="M471" s="16"/>
      <c r="N471" s="284" t="s">
        <v>509</v>
      </c>
      <c r="O471" s="282">
        <v>5.01</v>
      </c>
      <c r="P471" s="282">
        <v>10</v>
      </c>
    </row>
    <row r="472" spans="1:24" ht="211.05" hidden="1" customHeight="1" x14ac:dyDescent="0.3">
      <c r="A472" s="60"/>
      <c r="B472" s="159"/>
      <c r="C472" s="14"/>
      <c r="D472" s="14"/>
      <c r="E472" s="6"/>
      <c r="F472" s="6"/>
      <c r="G472" s="6"/>
      <c r="H472" s="6"/>
      <c r="I472" s="6"/>
      <c r="J472" s="6"/>
      <c r="K472" s="1"/>
      <c r="L472" s="16"/>
      <c r="M472" s="16"/>
      <c r="N472" s="284" t="s">
        <v>510</v>
      </c>
      <c r="O472" s="282">
        <v>10.01</v>
      </c>
      <c r="P472" s="282">
        <v>50</v>
      </c>
    </row>
    <row r="473" spans="1:24" hidden="1" x14ac:dyDescent="0.3">
      <c r="A473" s="60"/>
      <c r="B473" s="159"/>
      <c r="C473" s="14"/>
      <c r="D473" s="14"/>
      <c r="E473" s="6"/>
      <c r="F473" s="6"/>
      <c r="G473" s="6"/>
      <c r="H473" s="6"/>
      <c r="I473" s="6"/>
      <c r="J473" s="6"/>
      <c r="L473" s="16"/>
      <c r="M473" s="16"/>
      <c r="N473" s="282" t="s">
        <v>5</v>
      </c>
    </row>
    <row r="474" spans="1:24" x14ac:dyDescent="0.3">
      <c r="A474" s="60" t="s">
        <v>188</v>
      </c>
      <c r="B474" s="159" t="s">
        <v>188</v>
      </c>
      <c r="C474" s="14"/>
      <c r="D474" s="14"/>
      <c r="E474" s="6"/>
      <c r="F474" s="6"/>
      <c r="G474" s="6"/>
      <c r="H474" s="6"/>
      <c r="I474" s="6"/>
      <c r="J474" s="6"/>
      <c r="K474" s="6"/>
      <c r="L474" s="16"/>
      <c r="M474" s="16"/>
    </row>
    <row r="475" spans="1:24" x14ac:dyDescent="0.3">
      <c r="A475" s="60" t="s">
        <v>188</v>
      </c>
      <c r="B475" s="159" t="s">
        <v>188</v>
      </c>
      <c r="C475" s="14"/>
      <c r="D475" s="14"/>
      <c r="E475" s="15" t="str">
        <f>IF(AND(G465&gt;=0,G465&lt;=1.5),N476,IF(AND(G465&gt;=1.5,G465&lt;=50),N477,N478))</f>
        <v>Verify Data Entry</v>
      </c>
      <c r="F475" s="6"/>
      <c r="G475" s="6"/>
      <c r="H475" s="6"/>
      <c r="I475" s="6"/>
      <c r="J475" s="6"/>
      <c r="K475" s="6"/>
      <c r="L475" s="16"/>
      <c r="M475" s="16"/>
    </row>
    <row r="476" spans="1:24" x14ac:dyDescent="0.3">
      <c r="A476" s="60" t="s">
        <v>188</v>
      </c>
      <c r="B476" s="159" t="s">
        <v>188</v>
      </c>
      <c r="C476" s="14"/>
      <c r="D476" s="14"/>
      <c r="E476" s="17">
        <f>IF(AND(E475=N476),X481,0)</f>
        <v>0</v>
      </c>
      <c r="F476" s="6" t="s">
        <v>80</v>
      </c>
      <c r="G476" s="4"/>
      <c r="H476" s="6"/>
      <c r="I476" s="6"/>
      <c r="J476" s="6"/>
      <c r="K476" s="6"/>
      <c r="L476" s="16"/>
      <c r="M476" s="16"/>
      <c r="N476" s="284" t="s">
        <v>307</v>
      </c>
    </row>
    <row r="477" spans="1:24" hidden="1" x14ac:dyDescent="0.3">
      <c r="A477" s="60"/>
      <c r="B477" s="159"/>
      <c r="C477" s="14"/>
      <c r="D477" s="14"/>
      <c r="E477" s="6"/>
      <c r="F477" s="6"/>
      <c r="G477" s="6"/>
      <c r="H477" s="6"/>
      <c r="I477" s="6"/>
      <c r="J477" s="6"/>
      <c r="K477" s="6"/>
      <c r="L477" s="16"/>
      <c r="M477" s="16"/>
      <c r="N477" s="284" t="s">
        <v>79</v>
      </c>
    </row>
    <row r="478" spans="1:24" x14ac:dyDescent="0.3">
      <c r="A478" s="60" t="s">
        <v>188</v>
      </c>
      <c r="B478" s="159" t="s">
        <v>188</v>
      </c>
      <c r="C478" s="14"/>
      <c r="D478" s="14"/>
      <c r="E478" s="15" t="s">
        <v>81</v>
      </c>
      <c r="F478" s="6"/>
      <c r="G478" s="6"/>
      <c r="H478" s="6"/>
      <c r="I478" s="6"/>
      <c r="J478" s="6"/>
      <c r="K478" s="6"/>
      <c r="L478" s="16"/>
      <c r="M478" s="16"/>
      <c r="N478" s="284" t="s">
        <v>5</v>
      </c>
    </row>
    <row r="479" spans="1:24" hidden="1" x14ac:dyDescent="0.3">
      <c r="A479" s="60"/>
      <c r="B479" s="159"/>
      <c r="C479" s="14"/>
      <c r="D479" s="14"/>
      <c r="E479" s="6"/>
      <c r="F479" s="6"/>
      <c r="G479" s="6"/>
      <c r="H479" s="6"/>
      <c r="I479" s="6"/>
      <c r="J479" s="6"/>
      <c r="K479" s="6"/>
      <c r="L479" s="16"/>
      <c r="M479" s="16"/>
      <c r="N479" s="284"/>
    </row>
    <row r="480" spans="1:24" hidden="1" x14ac:dyDescent="0.3">
      <c r="A480" s="62"/>
      <c r="B480" s="159"/>
      <c r="C480" s="14"/>
      <c r="D480" s="14"/>
      <c r="E480" s="6"/>
      <c r="F480" s="6"/>
      <c r="G480" s="6"/>
      <c r="H480" s="6"/>
      <c r="I480" s="6"/>
      <c r="J480" s="6"/>
      <c r="K480" s="6"/>
      <c r="L480" s="16"/>
      <c r="M480" s="16"/>
      <c r="O480" s="282" t="s">
        <v>14</v>
      </c>
      <c r="P480" s="282" t="s">
        <v>15</v>
      </c>
      <c r="Q480" s="282" t="s">
        <v>16</v>
      </c>
      <c r="R480" s="282" t="s">
        <v>17</v>
      </c>
      <c r="S480" s="282" t="s">
        <v>18</v>
      </c>
      <c r="U480" s="282" t="s">
        <v>19</v>
      </c>
      <c r="V480" s="282" t="s">
        <v>20</v>
      </c>
      <c r="W480" s="282" t="s">
        <v>21</v>
      </c>
      <c r="X480" s="282" t="s">
        <v>22</v>
      </c>
    </row>
    <row r="481" spans="1:24" x14ac:dyDescent="0.3">
      <c r="A481" s="61" t="s">
        <v>188</v>
      </c>
      <c r="B481" s="159" t="s">
        <v>188</v>
      </c>
      <c r="C481" s="14"/>
      <c r="D481" s="14"/>
      <c r="E481" s="6"/>
      <c r="F481" s="6"/>
      <c r="G481" s="6"/>
      <c r="H481" s="6"/>
      <c r="I481" s="6"/>
      <c r="J481" s="6"/>
      <c r="K481" s="6"/>
      <c r="L481" s="16"/>
      <c r="M481" s="16"/>
      <c r="O481" s="282">
        <v>108</v>
      </c>
      <c r="P481" s="282">
        <v>0</v>
      </c>
      <c r="Q481" s="282">
        <v>0.01</v>
      </c>
      <c r="R481" s="282">
        <f>Q481-P481</f>
        <v>0.01</v>
      </c>
      <c r="S481" s="282" t="e">
        <f>R481*$G$7/O481*1</f>
        <v>#VALUE!</v>
      </c>
      <c r="U481" s="282">
        <v>0.01</v>
      </c>
      <c r="V481" s="282">
        <f>R481/U481</f>
        <v>1</v>
      </c>
      <c r="W481" s="282">
        <f>ROUNDUP(V481,0)</f>
        <v>1</v>
      </c>
      <c r="X481" s="285" t="e">
        <f>S481/W481</f>
        <v>#VALUE!</v>
      </c>
    </row>
    <row r="482" spans="1:24" x14ac:dyDescent="0.3">
      <c r="A482" s="60" t="s">
        <v>188</v>
      </c>
      <c r="B482" s="159" t="s">
        <v>188</v>
      </c>
      <c r="C482" s="14"/>
      <c r="D482" s="14"/>
      <c r="E482" s="15" t="str">
        <f>IF(AND(G465&gt;=0,G465&lt;=1.5),N483,IF(AND(G465&gt;=1.5,G465&lt;=50),N484,N485))</f>
        <v>Verify Data Entry</v>
      </c>
      <c r="F482" s="6"/>
      <c r="G482" s="6"/>
      <c r="H482" s="6"/>
      <c r="I482" s="6"/>
      <c r="J482" s="6"/>
      <c r="K482" s="6"/>
      <c r="L482" s="16"/>
      <c r="M482" s="16"/>
    </row>
    <row r="483" spans="1:24" x14ac:dyDescent="0.3">
      <c r="A483" s="60" t="s">
        <v>188</v>
      </c>
      <c r="B483" s="159" t="s">
        <v>188</v>
      </c>
      <c r="C483" s="14"/>
      <c r="D483" s="14"/>
      <c r="E483" s="17">
        <f>IF(AND(E482=N483),X488,0)</f>
        <v>0</v>
      </c>
      <c r="F483" s="6" t="s">
        <v>80</v>
      </c>
      <c r="G483" s="4"/>
      <c r="H483" s="6"/>
      <c r="I483" s="6"/>
      <c r="J483" s="6"/>
      <c r="K483" s="6"/>
      <c r="L483" s="16"/>
      <c r="M483" s="16"/>
      <c r="N483" s="284" t="s">
        <v>308</v>
      </c>
    </row>
    <row r="484" spans="1:24" hidden="1" x14ac:dyDescent="0.3">
      <c r="A484" s="60"/>
      <c r="B484" s="159"/>
      <c r="C484" s="14"/>
      <c r="D484" s="14"/>
      <c r="E484" s="6"/>
      <c r="F484" s="6"/>
      <c r="G484" s="6"/>
      <c r="H484" s="6"/>
      <c r="I484" s="6"/>
      <c r="J484" s="6"/>
      <c r="K484" s="6"/>
      <c r="L484" s="16"/>
      <c r="M484" s="16"/>
      <c r="N484" s="284" t="s">
        <v>79</v>
      </c>
    </row>
    <row r="485" spans="1:24" hidden="1" x14ac:dyDescent="0.3">
      <c r="A485" s="60"/>
      <c r="B485" s="159"/>
      <c r="C485" s="14"/>
      <c r="D485" s="14"/>
      <c r="E485" s="15"/>
      <c r="F485" s="6"/>
      <c r="G485" s="6"/>
      <c r="H485" s="6"/>
      <c r="I485" s="6"/>
      <c r="J485" s="6"/>
      <c r="K485" s="6"/>
      <c r="L485" s="16"/>
      <c r="M485" s="16"/>
      <c r="N485" s="284" t="s">
        <v>5</v>
      </c>
    </row>
    <row r="486" spans="1:24" hidden="1" x14ac:dyDescent="0.3">
      <c r="A486" s="60"/>
      <c r="B486" s="159"/>
      <c r="C486" s="14"/>
      <c r="D486" s="14"/>
      <c r="E486" s="6"/>
      <c r="F486" s="6"/>
      <c r="G486" s="6"/>
      <c r="H486" s="6"/>
      <c r="I486" s="6"/>
      <c r="J486" s="6"/>
      <c r="K486" s="6"/>
      <c r="L486" s="16"/>
      <c r="M486" s="16"/>
      <c r="N486" s="284"/>
    </row>
    <row r="487" spans="1:24" hidden="1" x14ac:dyDescent="0.3">
      <c r="A487" s="62"/>
      <c r="B487" s="159"/>
      <c r="C487" s="14"/>
      <c r="D487" s="14"/>
      <c r="E487" s="6"/>
      <c r="F487" s="6"/>
      <c r="G487" s="6"/>
      <c r="H487" s="6"/>
      <c r="I487" s="6"/>
      <c r="J487" s="6"/>
      <c r="K487" s="6"/>
      <c r="L487" s="16"/>
      <c r="M487" s="16"/>
      <c r="O487" s="282" t="s">
        <v>14</v>
      </c>
      <c r="P487" s="282" t="s">
        <v>15</v>
      </c>
      <c r="Q487" s="282" t="s">
        <v>16</v>
      </c>
      <c r="R487" s="282" t="s">
        <v>17</v>
      </c>
      <c r="S487" s="282" t="s">
        <v>18</v>
      </c>
      <c r="U487" s="282" t="s">
        <v>19</v>
      </c>
      <c r="V487" s="282" t="s">
        <v>20</v>
      </c>
      <c r="W487" s="282" t="s">
        <v>21</v>
      </c>
      <c r="X487" s="282" t="s">
        <v>22</v>
      </c>
    </row>
    <row r="488" spans="1:24" hidden="1" x14ac:dyDescent="0.3">
      <c r="B488" s="159"/>
      <c r="C488" s="14"/>
      <c r="D488" s="14"/>
      <c r="E488" s="6"/>
      <c r="F488" s="6"/>
      <c r="G488" s="6"/>
      <c r="H488" s="6"/>
      <c r="I488" s="6"/>
      <c r="J488" s="6"/>
      <c r="K488" s="6"/>
      <c r="L488" s="16"/>
      <c r="M488" s="16"/>
      <c r="O488" s="282">
        <v>3.7879999999999998</v>
      </c>
      <c r="P488" s="282">
        <v>0</v>
      </c>
      <c r="Q488" s="282">
        <v>0.01</v>
      </c>
      <c r="R488" s="282">
        <f>Q488-P488</f>
        <v>0.01</v>
      </c>
      <c r="S488" s="282" t="e">
        <f>R488*$G$7/O488*1</f>
        <v>#VALUE!</v>
      </c>
      <c r="U488" s="282">
        <v>0.01</v>
      </c>
      <c r="V488" s="282">
        <f>R488/U488</f>
        <v>1</v>
      </c>
      <c r="W488" s="282">
        <f>ROUNDUP(V488,0)</f>
        <v>1</v>
      </c>
      <c r="X488" s="285" t="e">
        <f>S488/W488</f>
        <v>#VALUE!</v>
      </c>
    </row>
    <row r="489" spans="1:24" hidden="1" x14ac:dyDescent="0.3">
      <c r="A489" s="60"/>
      <c r="B489" s="159"/>
      <c r="C489" s="14"/>
      <c r="D489" s="14"/>
      <c r="E489" s="6"/>
      <c r="F489" s="6"/>
      <c r="G489" s="6"/>
      <c r="H489" s="6"/>
      <c r="I489" s="6"/>
      <c r="J489" s="6"/>
      <c r="K489" s="6"/>
      <c r="L489" s="16"/>
      <c r="M489" s="16"/>
    </row>
    <row r="490" spans="1:24" hidden="1" x14ac:dyDescent="0.3">
      <c r="B490" s="159"/>
      <c r="C490" s="14"/>
      <c r="D490" s="14"/>
      <c r="E490" s="6"/>
      <c r="F490" s="6"/>
      <c r="G490" s="6"/>
      <c r="H490" s="6"/>
      <c r="I490" s="6"/>
      <c r="J490" s="6"/>
      <c r="K490" s="6"/>
      <c r="L490" s="16"/>
      <c r="M490" s="16"/>
    </row>
    <row r="491" spans="1:24" hidden="1" x14ac:dyDescent="0.3">
      <c r="B491" s="159"/>
      <c r="C491" s="14"/>
      <c r="D491" s="14"/>
      <c r="E491" s="6"/>
      <c r="F491" s="6"/>
      <c r="G491" s="6"/>
      <c r="H491" s="6"/>
      <c r="I491" s="6"/>
      <c r="J491" s="6"/>
      <c r="K491" s="6"/>
      <c r="L491" s="16"/>
      <c r="M491" s="16"/>
    </row>
    <row r="492" spans="1:24" hidden="1" x14ac:dyDescent="0.3">
      <c r="B492" s="159"/>
      <c r="C492" s="14"/>
      <c r="D492" s="14"/>
      <c r="E492" s="6"/>
      <c r="F492" s="6"/>
      <c r="G492" s="6"/>
      <c r="H492" s="6"/>
      <c r="I492" s="6"/>
      <c r="J492" s="6"/>
      <c r="K492" s="6"/>
      <c r="L492" s="16"/>
      <c r="M492" s="16"/>
    </row>
    <row r="493" spans="1:24" ht="15" thickBot="1" x14ac:dyDescent="0.35">
      <c r="A493" s="61" t="s">
        <v>188</v>
      </c>
      <c r="B493" s="159" t="s">
        <v>188</v>
      </c>
      <c r="C493" s="14"/>
      <c r="D493" s="18"/>
      <c r="E493" s="19"/>
      <c r="F493" s="19"/>
      <c r="G493" s="19"/>
      <c r="H493" s="19"/>
      <c r="I493" s="19"/>
      <c r="J493" s="19"/>
      <c r="K493" s="19"/>
      <c r="L493" s="20"/>
      <c r="M493" s="16"/>
    </row>
    <row r="494" spans="1:24" ht="15" thickBot="1" x14ac:dyDescent="0.35">
      <c r="A494" s="60" t="s">
        <v>188</v>
      </c>
      <c r="B494" s="159" t="s">
        <v>188</v>
      </c>
      <c r="C494" s="14"/>
      <c r="D494" s="6"/>
      <c r="E494" s="6"/>
      <c r="F494" s="6"/>
      <c r="G494" s="6"/>
      <c r="H494" s="6"/>
      <c r="I494" s="6"/>
      <c r="J494" s="6"/>
      <c r="K494" s="6"/>
      <c r="L494" s="6"/>
      <c r="M494" s="16"/>
    </row>
    <row r="495" spans="1:24" ht="8.4" customHeight="1" thickBot="1" x14ac:dyDescent="0.35">
      <c r="A495" s="60" t="s">
        <v>188</v>
      </c>
      <c r="B495" s="159" t="s">
        <v>188</v>
      </c>
      <c r="C495" s="14"/>
      <c r="D495" s="11"/>
      <c r="E495" s="12"/>
      <c r="F495" s="12"/>
      <c r="G495" s="12"/>
      <c r="H495" s="12"/>
      <c r="I495" s="12"/>
      <c r="J495" s="12"/>
      <c r="K495" s="12"/>
      <c r="L495" s="13"/>
      <c r="M495" s="16"/>
    </row>
    <row r="496" spans="1:24" ht="18.600000000000001" thickBot="1" x14ac:dyDescent="0.4">
      <c r="A496" s="60" t="s">
        <v>188</v>
      </c>
      <c r="B496" s="159" t="s">
        <v>188</v>
      </c>
      <c r="C496" s="14"/>
      <c r="D496" s="14"/>
      <c r="E496" s="23" t="s">
        <v>90</v>
      </c>
      <c r="F496" s="6"/>
      <c r="G496" s="31" t="s">
        <v>183</v>
      </c>
      <c r="H496" s="24" t="s">
        <v>59</v>
      </c>
      <c r="I496" s="6"/>
      <c r="J496" s="6"/>
      <c r="K496" s="15" t="s">
        <v>7</v>
      </c>
      <c r="L496" s="16"/>
      <c r="M496" s="16"/>
    </row>
    <row r="497" spans="1:16" ht="201.45" customHeight="1" thickBot="1" x14ac:dyDescent="0.35">
      <c r="A497" s="60" t="s">
        <v>188</v>
      </c>
      <c r="B497" s="159" t="s">
        <v>188</v>
      </c>
      <c r="C497" s="14"/>
      <c r="D497" s="14"/>
      <c r="E497" s="6"/>
      <c r="F497" s="6"/>
      <c r="G497" s="6"/>
      <c r="H497" s="6"/>
      <c r="I497" s="6"/>
      <c r="J497" s="6"/>
      <c r="K497" s="2" t="str">
        <f>IF(AND(G496&gt;=O498,G496&lt;=P498),N498,IF(AND(G496&gt;=O499,G496&lt;=P499),N499,IF(AND(G496&gt;=O500,G496&lt;=P500),N500,IF(AND(G496&gt;=O501,G496&lt;=P501),N501,IF(AND(G496&gt;=O502,G496&lt;=P502),N502,IF(AND(G496&gt;=O503,G496&lt;=P503),N503,N504))))))</f>
        <v>Verify Data Entry</v>
      </c>
      <c r="L497" s="16"/>
      <c r="M497" s="16"/>
      <c r="O497" s="282" t="s">
        <v>0</v>
      </c>
      <c r="P497" s="282" t="s">
        <v>1</v>
      </c>
    </row>
    <row r="498" spans="1:16" ht="158.4" hidden="1" x14ac:dyDescent="0.3">
      <c r="A498" s="60"/>
      <c r="B498" s="159"/>
      <c r="C498" s="14"/>
      <c r="D498" s="14"/>
      <c r="E498" s="6"/>
      <c r="F498" s="6"/>
      <c r="G498" s="6"/>
      <c r="H498" s="6"/>
      <c r="I498" s="6"/>
      <c r="J498" s="6"/>
      <c r="K498" s="1"/>
      <c r="L498" s="16"/>
      <c r="M498" s="16"/>
      <c r="N498" s="284" t="s">
        <v>517</v>
      </c>
      <c r="O498" s="282">
        <v>0</v>
      </c>
      <c r="P498" s="282">
        <v>0.7</v>
      </c>
    </row>
    <row r="499" spans="1:16" ht="187.2" hidden="1" x14ac:dyDescent="0.3">
      <c r="A499" s="60"/>
      <c r="B499" s="159"/>
      <c r="C499" s="14"/>
      <c r="D499" s="14"/>
      <c r="E499" s="6"/>
      <c r="F499" s="6"/>
      <c r="G499" s="6"/>
      <c r="H499" s="6"/>
      <c r="I499" s="6"/>
      <c r="J499" s="6"/>
      <c r="K499" s="1"/>
      <c r="L499" s="16"/>
      <c r="M499" s="16"/>
      <c r="N499" s="284" t="s">
        <v>518</v>
      </c>
      <c r="O499" s="282">
        <v>0.71</v>
      </c>
      <c r="P499" s="282">
        <v>5</v>
      </c>
    </row>
    <row r="500" spans="1:16" ht="140.4" hidden="1" customHeight="1" x14ac:dyDescent="0.3">
      <c r="A500" s="60"/>
      <c r="B500" s="159"/>
      <c r="C500" s="14"/>
      <c r="D500" s="14"/>
      <c r="E500" s="6"/>
      <c r="F500" s="6"/>
      <c r="G500" s="6"/>
      <c r="H500" s="6"/>
      <c r="I500" s="6"/>
      <c r="J500" s="6"/>
      <c r="K500" s="1"/>
      <c r="L500" s="16"/>
      <c r="M500" s="16"/>
      <c r="N500" s="284" t="s">
        <v>310</v>
      </c>
      <c r="O500" s="282">
        <v>5.01</v>
      </c>
      <c r="P500" s="282">
        <v>10</v>
      </c>
    </row>
    <row r="501" spans="1:16" ht="144" hidden="1" x14ac:dyDescent="0.3">
      <c r="A501" s="60"/>
      <c r="B501" s="159"/>
      <c r="C501" s="14"/>
      <c r="D501" s="14"/>
      <c r="E501" s="6"/>
      <c r="F501" s="6"/>
      <c r="G501" s="6"/>
      <c r="H501" s="6"/>
      <c r="I501" s="6"/>
      <c r="J501" s="6"/>
      <c r="K501" s="1"/>
      <c r="L501" s="16"/>
      <c r="M501" s="16"/>
      <c r="N501" s="284" t="s">
        <v>309</v>
      </c>
      <c r="O501" s="282">
        <v>10.01</v>
      </c>
      <c r="P501" s="282">
        <v>30</v>
      </c>
    </row>
    <row r="502" spans="1:16" ht="144" hidden="1" x14ac:dyDescent="0.3">
      <c r="A502" s="60"/>
      <c r="B502" s="159"/>
      <c r="C502" s="14"/>
      <c r="D502" s="14"/>
      <c r="E502" s="6"/>
      <c r="F502" s="6"/>
      <c r="G502" s="6"/>
      <c r="H502" s="6"/>
      <c r="I502" s="6"/>
      <c r="J502" s="6"/>
      <c r="K502" s="1"/>
      <c r="L502" s="16"/>
      <c r="M502" s="16"/>
      <c r="N502" s="284" t="s">
        <v>309</v>
      </c>
      <c r="O502" s="282">
        <v>30.01</v>
      </c>
      <c r="P502" s="282">
        <v>40</v>
      </c>
    </row>
    <row r="503" spans="1:16" ht="144" hidden="1" x14ac:dyDescent="0.3">
      <c r="A503" s="60"/>
      <c r="B503" s="159"/>
      <c r="C503" s="14"/>
      <c r="D503" s="14"/>
      <c r="E503" s="6"/>
      <c r="F503" s="6"/>
      <c r="G503" s="6"/>
      <c r="H503" s="6"/>
      <c r="I503" s="6"/>
      <c r="J503" s="6"/>
      <c r="K503" s="1"/>
      <c r="L503" s="16"/>
      <c r="M503" s="16"/>
      <c r="N503" s="284" t="s">
        <v>309</v>
      </c>
      <c r="O503" s="282">
        <v>40.01</v>
      </c>
      <c r="P503" s="282">
        <v>50</v>
      </c>
    </row>
    <row r="504" spans="1:16" hidden="1" x14ac:dyDescent="0.3">
      <c r="A504" s="60"/>
      <c r="B504" s="159"/>
      <c r="C504" s="14"/>
      <c r="D504" s="14"/>
      <c r="E504" s="6"/>
      <c r="F504" s="6"/>
      <c r="G504" s="6"/>
      <c r="H504" s="6"/>
      <c r="I504" s="6"/>
      <c r="J504" s="6"/>
      <c r="L504" s="16"/>
      <c r="M504" s="16"/>
      <c r="N504" s="282" t="s">
        <v>5</v>
      </c>
    </row>
    <row r="505" spans="1:16" hidden="1" x14ac:dyDescent="0.3">
      <c r="A505" s="60"/>
      <c r="B505" s="159"/>
      <c r="C505" s="14"/>
      <c r="D505" s="14"/>
      <c r="E505" s="6"/>
      <c r="F505" s="6"/>
      <c r="G505" s="6"/>
      <c r="H505" s="6"/>
      <c r="I505" s="6"/>
      <c r="J505" s="6"/>
      <c r="K505" s="6"/>
      <c r="L505" s="16"/>
      <c r="M505" s="16"/>
    </row>
    <row r="506" spans="1:16" ht="15" thickBot="1" x14ac:dyDescent="0.35">
      <c r="A506" s="61" t="s">
        <v>188</v>
      </c>
      <c r="B506" s="159" t="s">
        <v>188</v>
      </c>
      <c r="C506" s="14"/>
      <c r="D506" s="18"/>
      <c r="E506" s="19"/>
      <c r="F506" s="19"/>
      <c r="G506" s="19"/>
      <c r="H506" s="19"/>
      <c r="I506" s="19"/>
      <c r="J506" s="19"/>
      <c r="K506" s="19"/>
      <c r="L506" s="20"/>
      <c r="M506" s="16"/>
    </row>
    <row r="507" spans="1:16" ht="15" thickBot="1" x14ac:dyDescent="0.35">
      <c r="A507" s="60" t="s">
        <v>188</v>
      </c>
      <c r="B507" s="159" t="s">
        <v>188</v>
      </c>
      <c r="C507" s="14"/>
      <c r="D507" s="6"/>
      <c r="E507" s="6"/>
      <c r="F507" s="6"/>
      <c r="G507" s="6"/>
      <c r="H507" s="6"/>
      <c r="I507" s="6"/>
      <c r="J507" s="6"/>
      <c r="K507" s="6"/>
      <c r="L507" s="6"/>
      <c r="M507" s="16"/>
    </row>
    <row r="508" spans="1:16" ht="8.4" customHeight="1" thickBot="1" x14ac:dyDescent="0.35">
      <c r="A508" s="60" t="s">
        <v>188</v>
      </c>
      <c r="B508" s="159" t="s">
        <v>188</v>
      </c>
      <c r="C508" s="14"/>
      <c r="D508" s="11"/>
      <c r="E508" s="12"/>
      <c r="F508" s="12"/>
      <c r="G508" s="12"/>
      <c r="H508" s="12"/>
      <c r="I508" s="12"/>
      <c r="J508" s="12"/>
      <c r="K508" s="12"/>
      <c r="L508" s="13"/>
      <c r="M508" s="16"/>
    </row>
    <row r="509" spans="1:16" ht="18.600000000000001" thickBot="1" x14ac:dyDescent="0.4">
      <c r="A509" s="60" t="s">
        <v>188</v>
      </c>
      <c r="B509" s="159" t="s">
        <v>188</v>
      </c>
      <c r="C509" s="14"/>
      <c r="D509" s="14"/>
      <c r="E509" s="23" t="s">
        <v>91</v>
      </c>
      <c r="F509" s="6"/>
      <c r="G509" s="31" t="s">
        <v>183</v>
      </c>
      <c r="H509" s="24" t="s">
        <v>59</v>
      </c>
      <c r="I509" s="6"/>
      <c r="J509" s="6"/>
      <c r="K509" s="15" t="s">
        <v>7</v>
      </c>
      <c r="L509" s="16"/>
      <c r="M509" s="16"/>
    </row>
    <row r="510" spans="1:16" ht="243.45" customHeight="1" thickBot="1" x14ac:dyDescent="0.35">
      <c r="A510" s="60" t="s">
        <v>188</v>
      </c>
      <c r="B510" s="159" t="s">
        <v>188</v>
      </c>
      <c r="C510" s="14"/>
      <c r="D510" s="14"/>
      <c r="E510" s="6"/>
      <c r="F510" s="6"/>
      <c r="G510" s="6"/>
      <c r="H510" s="6"/>
      <c r="I510" s="6"/>
      <c r="J510" s="6"/>
      <c r="K510" s="2" t="str">
        <f>IF(AND(G509&gt;=O511,G509&lt;=P511),N511,IF(AND(G509&gt;=O512,G509&lt;=P512),N512,IF(AND(G509&gt;=O513,G509&lt;=P513),N513,IF(AND(G509&gt;=O514,G509&lt;=P514),N514,IF(AND(G509&gt;=O515,G509&lt;=P515),N515,IF(AND(G509&gt;=O516,G509&lt;=P516),N516,N517))))))</f>
        <v>Verify Data Entry</v>
      </c>
      <c r="L510" s="16"/>
      <c r="M510" s="16"/>
      <c r="O510" s="282" t="s">
        <v>0</v>
      </c>
      <c r="P510" s="282" t="s">
        <v>1</v>
      </c>
    </row>
    <row r="511" spans="1:16" ht="209.4" hidden="1" customHeight="1" x14ac:dyDescent="0.3">
      <c r="A511" s="60"/>
      <c r="B511" s="159"/>
      <c r="C511" s="14"/>
      <c r="D511" s="14"/>
      <c r="E511" s="6"/>
      <c r="F511" s="6"/>
      <c r="G511" s="6"/>
      <c r="H511" s="6"/>
      <c r="I511" s="6"/>
      <c r="J511" s="6"/>
      <c r="K511" s="1"/>
      <c r="L511" s="16"/>
      <c r="M511" s="16"/>
      <c r="N511" s="284" t="s">
        <v>539</v>
      </c>
      <c r="O511" s="282">
        <v>0</v>
      </c>
      <c r="P511" s="282">
        <v>0.01</v>
      </c>
    </row>
    <row r="512" spans="1:16" ht="172.8" hidden="1" x14ac:dyDescent="0.3">
      <c r="A512" s="60"/>
      <c r="B512" s="159"/>
      <c r="C512" s="14"/>
      <c r="D512" s="14"/>
      <c r="E512" s="6"/>
      <c r="F512" s="6"/>
      <c r="G512" s="6"/>
      <c r="H512" s="6"/>
      <c r="I512" s="6"/>
      <c r="J512" s="6"/>
      <c r="K512" s="1"/>
      <c r="L512" s="16"/>
      <c r="M512" s="16"/>
      <c r="N512" s="284" t="s">
        <v>539</v>
      </c>
      <c r="O512" s="282">
        <v>0</v>
      </c>
      <c r="P512" s="282">
        <v>0.01</v>
      </c>
    </row>
    <row r="513" spans="1:24" ht="140.4" hidden="1" customHeight="1" x14ac:dyDescent="0.3">
      <c r="A513" s="60"/>
      <c r="B513" s="159"/>
      <c r="C513" s="14"/>
      <c r="D513" s="14"/>
      <c r="E513" s="6"/>
      <c r="F513" s="6"/>
      <c r="G513" s="6"/>
      <c r="H513" s="6"/>
      <c r="I513" s="6"/>
      <c r="J513" s="6"/>
      <c r="K513" s="1"/>
      <c r="L513" s="16"/>
      <c r="M513" s="16"/>
      <c r="N513" s="284" t="s">
        <v>539</v>
      </c>
      <c r="O513" s="282">
        <v>0</v>
      </c>
      <c r="P513" s="282">
        <v>0.01</v>
      </c>
    </row>
    <row r="514" spans="1:24" ht="172.8" hidden="1" x14ac:dyDescent="0.3">
      <c r="A514" s="60"/>
      <c r="B514" s="159"/>
      <c r="C514" s="14"/>
      <c r="D514" s="14"/>
      <c r="E514" s="6"/>
      <c r="F514" s="6"/>
      <c r="G514" s="6"/>
      <c r="H514" s="6"/>
      <c r="I514" s="6"/>
      <c r="J514" s="6"/>
      <c r="K514" s="1"/>
      <c r="L514" s="16"/>
      <c r="M514" s="16"/>
      <c r="N514" s="284" t="s">
        <v>539</v>
      </c>
      <c r="O514" s="282">
        <v>0</v>
      </c>
      <c r="P514" s="282">
        <v>0.01</v>
      </c>
    </row>
    <row r="515" spans="1:24" ht="172.8" hidden="1" x14ac:dyDescent="0.3">
      <c r="A515" s="60"/>
      <c r="B515" s="159"/>
      <c r="C515" s="14"/>
      <c r="D515" s="14"/>
      <c r="E515" s="6"/>
      <c r="F515" s="6"/>
      <c r="G515" s="6"/>
      <c r="H515" s="6"/>
      <c r="I515" s="6"/>
      <c r="J515" s="6"/>
      <c r="K515" s="1"/>
      <c r="L515" s="16"/>
      <c r="M515" s="16"/>
      <c r="N515" s="284" t="s">
        <v>539</v>
      </c>
      <c r="O515" s="282">
        <v>0.02</v>
      </c>
      <c r="P515" s="282">
        <v>0.1</v>
      </c>
    </row>
    <row r="516" spans="1:24" ht="72" hidden="1" x14ac:dyDescent="0.3">
      <c r="A516" s="60"/>
      <c r="B516" s="159"/>
      <c r="C516" s="14"/>
      <c r="D516" s="14"/>
      <c r="E516" s="6"/>
      <c r="F516" s="6"/>
      <c r="G516" s="6"/>
      <c r="H516" s="6"/>
      <c r="I516" s="6"/>
      <c r="J516" s="6"/>
      <c r="K516" s="1"/>
      <c r="L516" s="16"/>
      <c r="M516" s="16"/>
      <c r="N516" s="284" t="s">
        <v>313</v>
      </c>
      <c r="O516" s="282">
        <v>0.11</v>
      </c>
      <c r="P516" s="282">
        <v>50</v>
      </c>
    </row>
    <row r="517" spans="1:24" hidden="1" x14ac:dyDescent="0.3">
      <c r="A517" s="60"/>
      <c r="B517" s="159"/>
      <c r="C517" s="14"/>
      <c r="D517" s="14"/>
      <c r="E517" s="6"/>
      <c r="F517" s="6"/>
      <c r="G517" s="6"/>
      <c r="H517" s="6"/>
      <c r="I517" s="6"/>
      <c r="J517" s="6"/>
      <c r="L517" s="16"/>
      <c r="M517" s="16"/>
      <c r="N517" s="282" t="s">
        <v>5</v>
      </c>
    </row>
    <row r="518" spans="1:24" x14ac:dyDescent="0.3">
      <c r="A518" s="60" t="s">
        <v>188</v>
      </c>
      <c r="B518" s="159" t="s">
        <v>188</v>
      </c>
      <c r="C518" s="14"/>
      <c r="D518" s="14"/>
      <c r="E518" s="6"/>
      <c r="F518" s="6"/>
      <c r="G518" s="6"/>
      <c r="H518" s="6"/>
      <c r="I518" s="6"/>
      <c r="J518" s="6"/>
      <c r="K518" s="6"/>
      <c r="L518" s="16"/>
      <c r="M518" s="16"/>
    </row>
    <row r="519" spans="1:24" x14ac:dyDescent="0.3">
      <c r="A519" s="60" t="s">
        <v>188</v>
      </c>
      <c r="B519" s="159" t="s">
        <v>188</v>
      </c>
      <c r="C519" s="14"/>
      <c r="D519" s="14"/>
      <c r="E519" s="15" t="str">
        <f>IF(AND(G509&gt;=0,G509&lt;=0.01),N520,IF(AND(G509&gt;=0.01,G509&lt;=50),N521,N522))</f>
        <v>Verify Data Entry</v>
      </c>
      <c r="F519" s="6"/>
      <c r="G519" s="6"/>
      <c r="H519" s="6"/>
      <c r="I519" s="6"/>
      <c r="J519" s="6"/>
      <c r="K519" s="6"/>
      <c r="L519" s="16"/>
      <c r="M519" s="16"/>
    </row>
    <row r="520" spans="1:24" x14ac:dyDescent="0.3">
      <c r="A520" s="60" t="s">
        <v>188</v>
      </c>
      <c r="B520" s="159" t="s">
        <v>188</v>
      </c>
      <c r="C520" s="14"/>
      <c r="D520" s="14"/>
      <c r="E520" s="17">
        <f>IF(AND(E519=N520),X525,0)</f>
        <v>0</v>
      </c>
      <c r="F520" s="6" t="s">
        <v>80</v>
      </c>
      <c r="G520" s="4"/>
      <c r="H520" s="6"/>
      <c r="I520" s="6"/>
      <c r="J520" s="6"/>
      <c r="K520" s="6"/>
      <c r="L520" s="16"/>
      <c r="M520" s="16"/>
      <c r="N520" s="284" t="s">
        <v>311</v>
      </c>
    </row>
    <row r="521" spans="1:24" hidden="1" x14ac:dyDescent="0.3">
      <c r="A521" s="60"/>
      <c r="B521" s="159"/>
      <c r="C521" s="14"/>
      <c r="D521" s="14"/>
      <c r="E521" s="6"/>
      <c r="F521" s="6"/>
      <c r="G521" s="6"/>
      <c r="H521" s="6"/>
      <c r="I521" s="6"/>
      <c r="J521" s="6"/>
      <c r="K521" s="6"/>
      <c r="L521" s="16"/>
      <c r="M521" s="16"/>
      <c r="N521" s="284" t="s">
        <v>79</v>
      </c>
    </row>
    <row r="522" spans="1:24" x14ac:dyDescent="0.3">
      <c r="A522" s="60" t="s">
        <v>188</v>
      </c>
      <c r="B522" s="159" t="s">
        <v>188</v>
      </c>
      <c r="C522" s="14"/>
      <c r="D522" s="14"/>
      <c r="E522" s="15" t="s">
        <v>81</v>
      </c>
      <c r="F522" s="6"/>
      <c r="G522" s="6"/>
      <c r="H522" s="6"/>
      <c r="I522" s="6"/>
      <c r="J522" s="6"/>
      <c r="K522" s="6"/>
      <c r="L522" s="16"/>
      <c r="M522" s="16"/>
      <c r="N522" s="284" t="s">
        <v>5</v>
      </c>
    </row>
    <row r="523" spans="1:24" hidden="1" x14ac:dyDescent="0.3">
      <c r="A523" s="60"/>
      <c r="B523" s="159"/>
      <c r="C523" s="14"/>
      <c r="D523" s="14"/>
      <c r="E523" s="6"/>
      <c r="F523" s="6"/>
      <c r="G523" s="6"/>
      <c r="H523" s="6"/>
      <c r="I523" s="6"/>
      <c r="J523" s="6"/>
      <c r="K523" s="6"/>
      <c r="L523" s="16"/>
      <c r="M523" s="16"/>
      <c r="N523" s="284"/>
    </row>
    <row r="524" spans="1:24" hidden="1" x14ac:dyDescent="0.3">
      <c r="A524" s="62"/>
      <c r="B524" s="159"/>
      <c r="C524" s="14"/>
      <c r="D524" s="14"/>
      <c r="E524" s="6"/>
      <c r="F524" s="6"/>
      <c r="G524" s="6"/>
      <c r="H524" s="6"/>
      <c r="I524" s="6"/>
      <c r="J524" s="6"/>
      <c r="K524" s="6"/>
      <c r="L524" s="16"/>
      <c r="M524" s="16"/>
      <c r="O524" s="282" t="s">
        <v>14</v>
      </c>
      <c r="P524" s="282" t="s">
        <v>15</v>
      </c>
      <c r="Q524" s="282" t="s">
        <v>16</v>
      </c>
      <c r="R524" s="282" t="s">
        <v>17</v>
      </c>
      <c r="S524" s="282" t="s">
        <v>18</v>
      </c>
      <c r="U524" s="282" t="s">
        <v>19</v>
      </c>
      <c r="V524" s="282" t="s">
        <v>20</v>
      </c>
      <c r="W524" s="282" t="s">
        <v>21</v>
      </c>
      <c r="X524" s="282" t="s">
        <v>22</v>
      </c>
    </row>
    <row r="525" spans="1:24" x14ac:dyDescent="0.3">
      <c r="A525" s="61" t="s">
        <v>188</v>
      </c>
      <c r="B525" s="159" t="s">
        <v>188</v>
      </c>
      <c r="C525" s="14"/>
      <c r="D525" s="14"/>
      <c r="E525" s="6"/>
      <c r="F525" s="6"/>
      <c r="G525" s="6"/>
      <c r="H525" s="6"/>
      <c r="I525" s="6"/>
      <c r="J525" s="6"/>
      <c r="K525" s="6"/>
      <c r="L525" s="16"/>
      <c r="M525" s="16"/>
      <c r="O525" s="282">
        <v>100</v>
      </c>
      <c r="P525" s="282">
        <v>0</v>
      </c>
      <c r="Q525" s="282">
        <v>0.02</v>
      </c>
      <c r="R525" s="282">
        <f>Q525-P525</f>
        <v>0.02</v>
      </c>
      <c r="S525" s="282" t="e">
        <f>R525*$G$7/O525*1</f>
        <v>#VALUE!</v>
      </c>
      <c r="U525" s="282">
        <v>0.02</v>
      </c>
      <c r="V525" s="282">
        <f>R525/U525</f>
        <v>1</v>
      </c>
      <c r="W525" s="282">
        <f>ROUNDUP(V525,0)</f>
        <v>1</v>
      </c>
      <c r="X525" s="285" t="e">
        <f>S525/W525</f>
        <v>#VALUE!</v>
      </c>
    </row>
    <row r="526" spans="1:24" x14ac:dyDescent="0.3">
      <c r="A526" s="60" t="s">
        <v>188</v>
      </c>
      <c r="B526" s="159" t="s">
        <v>188</v>
      </c>
      <c r="C526" s="14"/>
      <c r="D526" s="14"/>
      <c r="E526" s="15" t="str">
        <f>IF(AND(G509&gt;=0,G509&lt;=0.01),N527,IF(AND(G509&gt;=0.01,G509&lt;=50),N528,N529))</f>
        <v>Verify Data Entry</v>
      </c>
      <c r="F526" s="6"/>
      <c r="G526" s="6"/>
      <c r="H526" s="6"/>
      <c r="I526" s="6"/>
      <c r="J526" s="6"/>
      <c r="K526" s="6"/>
      <c r="L526" s="16"/>
      <c r="M526" s="16"/>
    </row>
    <row r="527" spans="1:24" x14ac:dyDescent="0.3">
      <c r="A527" s="60" t="s">
        <v>188</v>
      </c>
      <c r="B527" s="159" t="s">
        <v>188</v>
      </c>
      <c r="C527" s="14"/>
      <c r="D527" s="14"/>
      <c r="E527" s="17">
        <f>IF(AND(E526=N527),X532,0)</f>
        <v>0</v>
      </c>
      <c r="F527" s="6" t="s">
        <v>80</v>
      </c>
      <c r="G527" s="4"/>
      <c r="H527" s="6"/>
      <c r="I527" s="6"/>
      <c r="J527" s="6"/>
      <c r="K527" s="6"/>
      <c r="L527" s="16"/>
      <c r="M527" s="16"/>
      <c r="N527" s="284" t="s">
        <v>312</v>
      </c>
    </row>
    <row r="528" spans="1:24" hidden="1" x14ac:dyDescent="0.3">
      <c r="A528" s="60"/>
      <c r="B528" s="159"/>
      <c r="C528" s="14"/>
      <c r="D528" s="14"/>
      <c r="E528" s="6"/>
      <c r="F528" s="6"/>
      <c r="G528" s="6"/>
      <c r="H528" s="6"/>
      <c r="I528" s="6"/>
      <c r="J528" s="6"/>
      <c r="K528" s="6"/>
      <c r="L528" s="16"/>
      <c r="M528" s="16"/>
      <c r="N528" s="284" t="s">
        <v>79</v>
      </c>
    </row>
    <row r="529" spans="1:24" hidden="1" x14ac:dyDescent="0.3">
      <c r="A529" s="60"/>
      <c r="B529" s="159"/>
      <c r="C529" s="14"/>
      <c r="D529" s="14"/>
      <c r="E529" s="15"/>
      <c r="F529" s="6"/>
      <c r="G529" s="6"/>
      <c r="H529" s="6"/>
      <c r="I529" s="6"/>
      <c r="J529" s="6"/>
      <c r="K529" s="6"/>
      <c r="L529" s="16"/>
      <c r="M529" s="16"/>
      <c r="N529" s="284" t="s">
        <v>5</v>
      </c>
    </row>
    <row r="530" spans="1:24" hidden="1" x14ac:dyDescent="0.3">
      <c r="A530" s="60"/>
      <c r="B530" s="159"/>
      <c r="C530" s="14"/>
      <c r="D530" s="14"/>
      <c r="E530" s="6"/>
      <c r="F530" s="6"/>
      <c r="G530" s="6"/>
      <c r="H530" s="6"/>
      <c r="I530" s="6"/>
      <c r="J530" s="6"/>
      <c r="K530" s="6"/>
      <c r="L530" s="16"/>
      <c r="M530" s="16"/>
      <c r="N530" s="284"/>
    </row>
    <row r="531" spans="1:24" hidden="1" x14ac:dyDescent="0.3">
      <c r="A531" s="62"/>
      <c r="B531" s="159"/>
      <c r="C531" s="14"/>
      <c r="D531" s="14"/>
      <c r="E531" s="6"/>
      <c r="F531" s="6"/>
      <c r="G531" s="6"/>
      <c r="H531" s="6"/>
      <c r="I531" s="6"/>
      <c r="J531" s="6"/>
      <c r="K531" s="6"/>
      <c r="L531" s="16"/>
      <c r="M531" s="16"/>
      <c r="O531" s="282" t="s">
        <v>14</v>
      </c>
      <c r="P531" s="282" t="s">
        <v>15</v>
      </c>
      <c r="Q531" s="282" t="s">
        <v>16</v>
      </c>
      <c r="R531" s="282" t="s">
        <v>17</v>
      </c>
      <c r="S531" s="282" t="s">
        <v>18</v>
      </c>
      <c r="U531" s="282" t="s">
        <v>19</v>
      </c>
      <c r="V531" s="282" t="s">
        <v>20</v>
      </c>
      <c r="W531" s="282" t="s">
        <v>21</v>
      </c>
      <c r="X531" s="282" t="s">
        <v>22</v>
      </c>
    </row>
    <row r="532" spans="1:24" hidden="1" x14ac:dyDescent="0.3">
      <c r="B532" s="159"/>
      <c r="C532" s="14"/>
      <c r="D532" s="14"/>
      <c r="E532" s="6"/>
      <c r="F532" s="6"/>
      <c r="G532" s="6"/>
      <c r="H532" s="6"/>
      <c r="I532" s="6"/>
      <c r="J532" s="6"/>
      <c r="K532" s="6"/>
      <c r="L532" s="16"/>
      <c r="M532" s="16"/>
      <c r="O532" s="282">
        <v>7.57</v>
      </c>
      <c r="P532" s="282">
        <v>0</v>
      </c>
      <c r="Q532" s="282">
        <v>0.02</v>
      </c>
      <c r="R532" s="282">
        <f>Q532-P532</f>
        <v>0.02</v>
      </c>
      <c r="S532" s="282" t="e">
        <f>R532*$G$7/O532*1</f>
        <v>#VALUE!</v>
      </c>
      <c r="U532" s="282">
        <v>0.02</v>
      </c>
      <c r="V532" s="282">
        <f>R532/U532</f>
        <v>1</v>
      </c>
      <c r="W532" s="282">
        <f>ROUNDUP(V532,0)</f>
        <v>1</v>
      </c>
      <c r="X532" s="285" t="e">
        <f>S532/W532</f>
        <v>#VALUE!</v>
      </c>
    </row>
    <row r="533" spans="1:24" hidden="1" x14ac:dyDescent="0.3">
      <c r="A533" s="60"/>
      <c r="B533" s="159"/>
      <c r="C533" s="14"/>
      <c r="D533" s="14"/>
      <c r="E533" s="6"/>
      <c r="F533" s="6"/>
      <c r="G533" s="6"/>
      <c r="H533" s="6"/>
      <c r="I533" s="6"/>
      <c r="J533" s="6"/>
      <c r="K533" s="6"/>
      <c r="L533" s="16"/>
      <c r="M533" s="16"/>
    </row>
    <row r="534" spans="1:24" hidden="1" x14ac:dyDescent="0.3">
      <c r="B534" s="159"/>
      <c r="C534" s="14"/>
      <c r="D534" s="14"/>
      <c r="E534" s="6"/>
      <c r="F534" s="6"/>
      <c r="G534" s="6"/>
      <c r="H534" s="6"/>
      <c r="I534" s="6"/>
      <c r="J534" s="6"/>
      <c r="K534" s="6"/>
      <c r="L534" s="16"/>
      <c r="M534" s="16"/>
    </row>
    <row r="535" spans="1:24" hidden="1" x14ac:dyDescent="0.3">
      <c r="B535" s="159"/>
      <c r="C535" s="14"/>
      <c r="D535" s="14"/>
      <c r="E535" s="6"/>
      <c r="F535" s="6"/>
      <c r="G535" s="6"/>
      <c r="H535" s="6"/>
      <c r="I535" s="6"/>
      <c r="J535" s="6"/>
      <c r="K535" s="6"/>
      <c r="L535" s="16"/>
      <c r="M535" s="16"/>
    </row>
    <row r="536" spans="1:24" hidden="1" x14ac:dyDescent="0.3">
      <c r="B536" s="159"/>
      <c r="C536" s="14"/>
      <c r="D536" s="14"/>
      <c r="E536" s="6"/>
      <c r="F536" s="6"/>
      <c r="G536" s="6"/>
      <c r="H536" s="6"/>
      <c r="I536" s="6"/>
      <c r="J536" s="6"/>
      <c r="K536" s="6"/>
      <c r="L536" s="16"/>
      <c r="M536" s="16"/>
    </row>
    <row r="537" spans="1:24" ht="15" thickBot="1" x14ac:dyDescent="0.35">
      <c r="A537" s="61" t="s">
        <v>188</v>
      </c>
      <c r="B537" s="159" t="s">
        <v>188</v>
      </c>
      <c r="C537" s="14"/>
      <c r="D537" s="18"/>
      <c r="E537" s="19"/>
      <c r="F537" s="19"/>
      <c r="G537" s="19"/>
      <c r="H537" s="19"/>
      <c r="I537" s="19"/>
      <c r="J537" s="19"/>
      <c r="K537" s="19"/>
      <c r="L537" s="20"/>
      <c r="M537" s="16"/>
    </row>
    <row r="538" spans="1:24" ht="15" thickBot="1" x14ac:dyDescent="0.35">
      <c r="A538" s="60" t="s">
        <v>188</v>
      </c>
      <c r="B538" s="159" t="s">
        <v>188</v>
      </c>
      <c r="C538" s="14"/>
      <c r="D538" s="6"/>
      <c r="E538" s="6"/>
      <c r="F538" s="6"/>
      <c r="G538" s="6"/>
      <c r="H538" s="6"/>
      <c r="I538" s="6"/>
      <c r="J538" s="6"/>
      <c r="K538" s="6"/>
      <c r="L538" s="6"/>
      <c r="M538" s="16"/>
    </row>
    <row r="539" spans="1:24" ht="8.4" customHeight="1" thickBot="1" x14ac:dyDescent="0.35">
      <c r="A539" s="60" t="s">
        <v>188</v>
      </c>
      <c r="B539" s="159" t="s">
        <v>188</v>
      </c>
      <c r="C539" s="14"/>
      <c r="D539" s="11"/>
      <c r="E539" s="12"/>
      <c r="F539" s="12"/>
      <c r="G539" s="12"/>
      <c r="H539" s="12"/>
      <c r="I539" s="12"/>
      <c r="J539" s="12"/>
      <c r="K539" s="12"/>
      <c r="L539" s="13"/>
      <c r="M539" s="16"/>
    </row>
    <row r="540" spans="1:24" ht="18.600000000000001" thickBot="1" x14ac:dyDescent="0.4">
      <c r="A540" s="60" t="s">
        <v>188</v>
      </c>
      <c r="B540" s="159" t="s">
        <v>188</v>
      </c>
      <c r="C540" s="14"/>
      <c r="D540" s="14"/>
      <c r="E540" s="23" t="s">
        <v>92</v>
      </c>
      <c r="F540" s="6"/>
      <c r="G540" s="31" t="s">
        <v>183</v>
      </c>
      <c r="H540" s="24" t="s">
        <v>59</v>
      </c>
      <c r="I540" s="6"/>
      <c r="J540" s="6"/>
      <c r="K540" s="15" t="s">
        <v>7</v>
      </c>
      <c r="L540" s="16"/>
      <c r="M540" s="16"/>
    </row>
    <row r="541" spans="1:24" ht="132.44999999999999" customHeight="1" thickBot="1" x14ac:dyDescent="0.35">
      <c r="A541" s="60" t="s">
        <v>188</v>
      </c>
      <c r="B541" s="159" t="s">
        <v>188</v>
      </c>
      <c r="C541" s="14"/>
      <c r="D541" s="14"/>
      <c r="E541" s="6"/>
      <c r="F541" s="6"/>
      <c r="G541" s="6"/>
      <c r="H541" s="6"/>
      <c r="I541" s="6"/>
      <c r="J541" s="6"/>
      <c r="K541" s="2" t="str">
        <f>IF(AND(G540&gt;=O542,G540&lt;=P542),N542,IF(AND(G540&gt;=O543,G540&lt;=P543),N543,IF(AND(G540&gt;=O544,G540&lt;=P544),N544,IF(AND(G540&gt;=O545,G540&lt;=P545),N545,IF(AND(G540&gt;=O546,G540&lt;=P546),N546,IF(AND(G540&gt;=O547,G540&lt;=P547),N547,N548))))))</f>
        <v>Verify Data Entry</v>
      </c>
      <c r="L541" s="16"/>
      <c r="M541" s="16"/>
      <c r="O541" s="282" t="s">
        <v>0</v>
      </c>
      <c r="P541" s="282" t="s">
        <v>1</v>
      </c>
    </row>
    <row r="542" spans="1:24" ht="86.4" hidden="1" x14ac:dyDescent="0.3">
      <c r="A542" s="60"/>
      <c r="B542" s="159"/>
      <c r="C542" s="14"/>
      <c r="D542" s="14"/>
      <c r="E542" s="6"/>
      <c r="F542" s="6"/>
      <c r="G542" s="6"/>
      <c r="H542" s="6"/>
      <c r="I542" s="6"/>
      <c r="J542" s="6"/>
      <c r="K542" s="1"/>
      <c r="L542" s="16"/>
      <c r="M542" s="16"/>
      <c r="N542" s="284" t="s">
        <v>93</v>
      </c>
      <c r="O542" s="282">
        <v>0</v>
      </c>
      <c r="P542" s="282">
        <v>0</v>
      </c>
    </row>
    <row r="543" spans="1:24" ht="86.4" hidden="1" x14ac:dyDescent="0.3">
      <c r="A543" s="60"/>
      <c r="B543" s="159"/>
      <c r="C543" s="14"/>
      <c r="D543" s="14"/>
      <c r="E543" s="6"/>
      <c r="F543" s="6"/>
      <c r="G543" s="6"/>
      <c r="H543" s="6"/>
      <c r="I543" s="6"/>
      <c r="J543" s="6"/>
      <c r="K543" s="1"/>
      <c r="L543" s="16"/>
      <c r="M543" s="16"/>
      <c r="N543" s="284" t="s">
        <v>93</v>
      </c>
      <c r="O543" s="282">
        <v>0</v>
      </c>
      <c r="P543" s="282">
        <v>0</v>
      </c>
    </row>
    <row r="544" spans="1:24" ht="140.4" hidden="1" customHeight="1" x14ac:dyDescent="0.3">
      <c r="A544" s="60"/>
      <c r="B544" s="159"/>
      <c r="C544" s="14"/>
      <c r="D544" s="14"/>
      <c r="E544" s="6"/>
      <c r="F544" s="6"/>
      <c r="G544" s="6"/>
      <c r="H544" s="6"/>
      <c r="I544" s="6"/>
      <c r="J544" s="6"/>
      <c r="K544" s="1"/>
      <c r="L544" s="16"/>
      <c r="M544" s="16"/>
      <c r="N544" s="284" t="s">
        <v>93</v>
      </c>
      <c r="O544" s="282">
        <v>0</v>
      </c>
      <c r="P544" s="282">
        <v>0</v>
      </c>
    </row>
    <row r="545" spans="1:16" ht="86.4" hidden="1" x14ac:dyDescent="0.3">
      <c r="A545" s="60"/>
      <c r="B545" s="159"/>
      <c r="C545" s="14"/>
      <c r="D545" s="14"/>
      <c r="E545" s="6"/>
      <c r="F545" s="6"/>
      <c r="G545" s="6"/>
      <c r="H545" s="6"/>
      <c r="I545" s="6"/>
      <c r="J545" s="6"/>
      <c r="K545" s="1"/>
      <c r="L545" s="16"/>
      <c r="M545" s="16"/>
      <c r="N545" s="284" t="s">
        <v>93</v>
      </c>
      <c r="O545" s="282">
        <v>0</v>
      </c>
      <c r="P545" s="282">
        <v>0</v>
      </c>
    </row>
    <row r="546" spans="1:16" ht="86.4" hidden="1" x14ac:dyDescent="0.3">
      <c r="A546" s="60"/>
      <c r="B546" s="159"/>
      <c r="C546" s="14"/>
      <c r="D546" s="14"/>
      <c r="E546" s="6"/>
      <c r="F546" s="6"/>
      <c r="G546" s="6"/>
      <c r="H546" s="6"/>
      <c r="I546" s="6"/>
      <c r="J546" s="6"/>
      <c r="K546" s="1"/>
      <c r="L546" s="16"/>
      <c r="M546" s="16"/>
      <c r="N546" s="284" t="s">
        <v>93</v>
      </c>
      <c r="O546" s="282">
        <v>0</v>
      </c>
      <c r="P546" s="282">
        <v>0</v>
      </c>
    </row>
    <row r="547" spans="1:16" ht="86.4" hidden="1" x14ac:dyDescent="0.3">
      <c r="A547" s="60"/>
      <c r="B547" s="159"/>
      <c r="C547" s="14"/>
      <c r="D547" s="14"/>
      <c r="E547" s="6"/>
      <c r="F547" s="6"/>
      <c r="G547" s="6"/>
      <c r="H547" s="6"/>
      <c r="I547" s="6"/>
      <c r="J547" s="6"/>
      <c r="K547" s="1"/>
      <c r="L547" s="16"/>
      <c r="M547" s="16"/>
      <c r="N547" s="284" t="s">
        <v>94</v>
      </c>
      <c r="O547" s="282">
        <v>0</v>
      </c>
      <c r="P547" s="282">
        <v>5</v>
      </c>
    </row>
    <row r="548" spans="1:16" hidden="1" x14ac:dyDescent="0.3">
      <c r="A548" s="60"/>
      <c r="B548" s="159"/>
      <c r="C548" s="14"/>
      <c r="D548" s="14"/>
      <c r="E548" s="6"/>
      <c r="F548" s="6"/>
      <c r="G548" s="6"/>
      <c r="H548" s="6"/>
      <c r="I548" s="6"/>
      <c r="J548" s="6"/>
      <c r="L548" s="16"/>
      <c r="M548" s="16"/>
      <c r="N548" s="282" t="s">
        <v>5</v>
      </c>
    </row>
    <row r="549" spans="1:16" hidden="1" x14ac:dyDescent="0.3">
      <c r="A549" s="60"/>
      <c r="B549" s="159"/>
      <c r="C549" s="14"/>
      <c r="D549" s="14"/>
      <c r="E549" s="6"/>
      <c r="F549" s="6"/>
      <c r="G549" s="6"/>
      <c r="H549" s="6"/>
      <c r="I549" s="6"/>
      <c r="J549" s="6"/>
      <c r="K549" s="6"/>
      <c r="L549" s="16"/>
      <c r="M549" s="16"/>
    </row>
    <row r="550" spans="1:16" ht="15" thickBot="1" x14ac:dyDescent="0.35">
      <c r="A550" s="61" t="s">
        <v>188</v>
      </c>
      <c r="B550" s="159" t="s">
        <v>188</v>
      </c>
      <c r="C550" s="14"/>
      <c r="D550" s="18"/>
      <c r="E550" s="19"/>
      <c r="F550" s="19"/>
      <c r="G550" s="19"/>
      <c r="H550" s="19"/>
      <c r="I550" s="19"/>
      <c r="J550" s="19"/>
      <c r="K550" s="19"/>
      <c r="L550" s="20"/>
      <c r="M550" s="16"/>
    </row>
    <row r="551" spans="1:16" ht="15" thickBot="1" x14ac:dyDescent="0.35">
      <c r="A551" s="60" t="s">
        <v>188</v>
      </c>
      <c r="B551" s="159" t="s">
        <v>188</v>
      </c>
      <c r="C551" s="14"/>
      <c r="D551" s="6"/>
      <c r="E551" s="6"/>
      <c r="F551" s="6"/>
      <c r="G551" s="6"/>
      <c r="H551" s="6"/>
      <c r="I551" s="6"/>
      <c r="J551" s="6"/>
      <c r="K551" s="6"/>
      <c r="L551" s="6"/>
      <c r="M551" s="16"/>
    </row>
    <row r="552" spans="1:16" ht="8.4" customHeight="1" thickBot="1" x14ac:dyDescent="0.35">
      <c r="A552" s="60" t="s">
        <v>188</v>
      </c>
      <c r="B552" s="159" t="s">
        <v>188</v>
      </c>
      <c r="C552" s="14"/>
      <c r="D552" s="11"/>
      <c r="E552" s="12"/>
      <c r="F552" s="12"/>
      <c r="G552" s="12"/>
      <c r="H552" s="12"/>
      <c r="I552" s="12"/>
      <c r="J552" s="12"/>
      <c r="K552" s="12"/>
      <c r="L552" s="13"/>
      <c r="M552" s="16"/>
    </row>
    <row r="553" spans="1:16" ht="18.600000000000001" thickBot="1" x14ac:dyDescent="0.4">
      <c r="A553" s="60" t="s">
        <v>188</v>
      </c>
      <c r="B553" s="159" t="s">
        <v>188</v>
      </c>
      <c r="C553" s="14"/>
      <c r="D553" s="14"/>
      <c r="E553" s="23" t="s">
        <v>95</v>
      </c>
      <c r="F553" s="6"/>
      <c r="G553" s="31" t="s">
        <v>183</v>
      </c>
      <c r="H553" s="24" t="s">
        <v>59</v>
      </c>
      <c r="I553" s="6"/>
      <c r="J553" s="6"/>
      <c r="K553" s="15" t="s">
        <v>7</v>
      </c>
      <c r="L553" s="16"/>
      <c r="M553" s="16"/>
    </row>
    <row r="554" spans="1:16" ht="169.95" customHeight="1" thickBot="1" x14ac:dyDescent="0.35">
      <c r="A554" s="60" t="s">
        <v>188</v>
      </c>
      <c r="B554" s="159" t="s">
        <v>188</v>
      </c>
      <c r="C554" s="14"/>
      <c r="D554" s="14"/>
      <c r="E554" s="6"/>
      <c r="F554" s="6"/>
      <c r="G554" s="6"/>
      <c r="H554" s="6"/>
      <c r="I554" s="6"/>
      <c r="J554" s="6"/>
      <c r="K554" s="2" t="str">
        <f>IF(AND(G553&gt;=O555,G553&lt;=P555),N555,IF(AND(G553&gt;=O556,G553&lt;=P556),N556,IF(AND(G553&gt;=O557,G553&lt;=P557),N557,IF(AND(G553&gt;=O558,G553&lt;=P558),N558,IF(AND(G553&gt;=O559,G553&lt;=P559),N559,IF(AND(G553&gt;=O560,G553&lt;=P560),N560,N561))))))</f>
        <v>Verify Data Entry</v>
      </c>
      <c r="L554" s="16"/>
      <c r="M554" s="16"/>
      <c r="O554" s="282" t="s">
        <v>0</v>
      </c>
      <c r="P554" s="282" t="s">
        <v>1</v>
      </c>
    </row>
    <row r="555" spans="1:16" ht="129.6" hidden="1" x14ac:dyDescent="0.3">
      <c r="A555" s="60"/>
      <c r="B555" s="159"/>
      <c r="C555" s="14"/>
      <c r="D555" s="14"/>
      <c r="E555" s="6"/>
      <c r="F555" s="6"/>
      <c r="G555" s="6"/>
      <c r="H555" s="6"/>
      <c r="I555" s="6"/>
      <c r="J555" s="6"/>
      <c r="K555" s="1"/>
      <c r="L555" s="16"/>
      <c r="M555" s="16"/>
      <c r="N555" s="284" t="s">
        <v>527</v>
      </c>
      <c r="O555" s="282">
        <v>0</v>
      </c>
      <c r="P555" s="282">
        <v>0.1</v>
      </c>
    </row>
    <row r="556" spans="1:16" ht="129.6" hidden="1" x14ac:dyDescent="0.3">
      <c r="A556" s="60"/>
      <c r="B556" s="159"/>
      <c r="C556" s="14"/>
      <c r="D556" s="14"/>
      <c r="E556" s="6"/>
      <c r="F556" s="6"/>
      <c r="G556" s="6"/>
      <c r="H556" s="6"/>
      <c r="I556" s="6"/>
      <c r="J556" s="6"/>
      <c r="K556" s="1"/>
      <c r="L556" s="16"/>
      <c r="M556" s="16"/>
      <c r="N556" s="284" t="s">
        <v>528</v>
      </c>
      <c r="O556" s="282">
        <v>0.11</v>
      </c>
      <c r="P556" s="282">
        <v>3</v>
      </c>
    </row>
    <row r="557" spans="1:16" ht="129.6" hidden="1" x14ac:dyDescent="0.3">
      <c r="A557" s="60"/>
      <c r="B557" s="159"/>
      <c r="C557" s="14"/>
      <c r="D557" s="14"/>
      <c r="E557" s="6"/>
      <c r="F557" s="6"/>
      <c r="G557" s="6"/>
      <c r="H557" s="6"/>
      <c r="I557" s="6"/>
      <c r="J557" s="6"/>
      <c r="K557" s="1"/>
      <c r="L557" s="16"/>
      <c r="M557" s="16"/>
      <c r="N557" s="284" t="s">
        <v>122</v>
      </c>
      <c r="O557" s="282">
        <v>3.01</v>
      </c>
      <c r="P557" s="282">
        <v>10</v>
      </c>
    </row>
    <row r="558" spans="1:16" ht="129.6" hidden="1" x14ac:dyDescent="0.3">
      <c r="A558" s="60"/>
      <c r="B558" s="159"/>
      <c r="C558" s="14"/>
      <c r="D558" s="14"/>
      <c r="E558" s="6"/>
      <c r="F558" s="6"/>
      <c r="G558" s="6"/>
      <c r="H558" s="6"/>
      <c r="I558" s="6"/>
      <c r="J558" s="6"/>
      <c r="K558" s="1"/>
      <c r="L558" s="16"/>
      <c r="M558" s="16"/>
      <c r="N558" s="284" t="s">
        <v>96</v>
      </c>
      <c r="O558" s="282">
        <v>10.01</v>
      </c>
      <c r="P558" s="282">
        <v>30</v>
      </c>
    </row>
    <row r="559" spans="1:16" ht="129.6" hidden="1" x14ac:dyDescent="0.3">
      <c r="A559" s="60"/>
      <c r="B559" s="159"/>
      <c r="C559" s="14"/>
      <c r="D559" s="14"/>
      <c r="E559" s="6"/>
      <c r="F559" s="6"/>
      <c r="G559" s="6"/>
      <c r="H559" s="6"/>
      <c r="I559" s="6"/>
      <c r="J559" s="6"/>
      <c r="K559" s="1"/>
      <c r="L559" s="16"/>
      <c r="M559" s="16"/>
      <c r="N559" s="284" t="s">
        <v>123</v>
      </c>
      <c r="O559" s="282">
        <v>30.01</v>
      </c>
      <c r="P559" s="282">
        <v>100</v>
      </c>
    </row>
    <row r="560" spans="1:16" ht="144" hidden="1" x14ac:dyDescent="0.3">
      <c r="A560" s="60"/>
      <c r="B560" s="159"/>
      <c r="C560" s="14"/>
      <c r="D560" s="14"/>
      <c r="E560" s="6"/>
      <c r="F560" s="6"/>
      <c r="G560" s="6"/>
      <c r="H560" s="6"/>
      <c r="I560" s="6"/>
      <c r="J560" s="6"/>
      <c r="K560" s="1"/>
      <c r="L560" s="16"/>
      <c r="M560" s="16"/>
      <c r="N560" s="284" t="s">
        <v>124</v>
      </c>
      <c r="O560" s="282">
        <v>100.01</v>
      </c>
      <c r="P560" s="282">
        <v>200</v>
      </c>
    </row>
    <row r="561" spans="1:24" hidden="1" x14ac:dyDescent="0.3">
      <c r="A561" s="60"/>
      <c r="B561" s="159"/>
      <c r="C561" s="14"/>
      <c r="D561" s="14"/>
      <c r="E561" s="6"/>
      <c r="F561" s="6"/>
      <c r="G561" s="6"/>
      <c r="H561" s="6"/>
      <c r="I561" s="6"/>
      <c r="J561" s="6"/>
      <c r="L561" s="16"/>
      <c r="M561" s="16"/>
      <c r="N561" s="282" t="s">
        <v>5</v>
      </c>
    </row>
    <row r="562" spans="1:24" x14ac:dyDescent="0.3">
      <c r="A562" s="60" t="s">
        <v>188</v>
      </c>
      <c r="B562" s="159" t="s">
        <v>188</v>
      </c>
      <c r="C562" s="14"/>
      <c r="D562" s="14"/>
      <c r="E562" s="6"/>
      <c r="F562" s="6"/>
      <c r="G562" s="6"/>
      <c r="H562" s="6"/>
      <c r="I562" s="6"/>
      <c r="J562" s="6"/>
      <c r="K562" s="6"/>
      <c r="L562" s="16"/>
      <c r="M562" s="16"/>
    </row>
    <row r="563" spans="1:24" ht="85.2" customHeight="1" x14ac:dyDescent="0.3">
      <c r="A563" s="60" t="s">
        <v>188</v>
      </c>
      <c r="B563" s="159" t="s">
        <v>188</v>
      </c>
      <c r="C563" s="14"/>
      <c r="D563" s="14"/>
      <c r="E563" s="353" t="str">
        <f>IF(AND(G553&gt;=0,G553&lt;=2),N564,IF(AND(G553&gt;=2,G553&lt;=200),N565,N566))</f>
        <v>Verify Data Entry</v>
      </c>
      <c r="F563" s="353"/>
      <c r="G563" s="353"/>
      <c r="H563" s="353"/>
      <c r="I563" s="353"/>
      <c r="J563" s="353"/>
      <c r="K563" s="353"/>
      <c r="L563" s="16"/>
      <c r="M563" s="16"/>
    </row>
    <row r="564" spans="1:24" ht="100.8" hidden="1" x14ac:dyDescent="0.3">
      <c r="A564" s="60"/>
      <c r="B564" s="159"/>
      <c r="C564" s="14"/>
      <c r="D564" s="14"/>
      <c r="E564" s="17"/>
      <c r="F564" s="6"/>
      <c r="G564" s="4"/>
      <c r="H564" s="6"/>
      <c r="I564" s="6"/>
      <c r="J564" s="6"/>
      <c r="K564" s="6"/>
      <c r="L564" s="16"/>
      <c r="M564" s="16"/>
      <c r="N564" s="284" t="s">
        <v>191</v>
      </c>
    </row>
    <row r="565" spans="1:24" hidden="1" x14ac:dyDescent="0.3">
      <c r="A565" s="60"/>
      <c r="B565" s="159"/>
      <c r="C565" s="14"/>
      <c r="D565" s="14"/>
      <c r="E565" s="6"/>
      <c r="F565" s="6"/>
      <c r="G565" s="6"/>
      <c r="H565" s="6"/>
      <c r="I565" s="6"/>
      <c r="J565" s="6"/>
      <c r="K565" s="6"/>
      <c r="L565" s="16"/>
      <c r="M565" s="16"/>
      <c r="N565" s="284" t="s">
        <v>66</v>
      </c>
    </row>
    <row r="566" spans="1:24" hidden="1" x14ac:dyDescent="0.3">
      <c r="A566" s="60"/>
      <c r="B566" s="159"/>
      <c r="C566" s="14"/>
      <c r="D566" s="14"/>
      <c r="E566" s="6"/>
      <c r="F566" s="6"/>
      <c r="G566" s="6"/>
      <c r="H566" s="6"/>
      <c r="I566" s="6"/>
      <c r="J566" s="6"/>
      <c r="K566" s="6"/>
      <c r="L566" s="16"/>
      <c r="M566" s="16"/>
      <c r="N566" s="284" t="s">
        <v>5</v>
      </c>
    </row>
    <row r="567" spans="1:24" hidden="1" x14ac:dyDescent="0.3">
      <c r="A567" s="60"/>
      <c r="B567" s="159"/>
      <c r="C567" s="14"/>
      <c r="D567" s="14"/>
      <c r="E567" s="6"/>
      <c r="F567" s="6"/>
      <c r="G567" s="6"/>
      <c r="H567" s="6"/>
      <c r="I567" s="6"/>
      <c r="J567" s="6"/>
      <c r="K567" s="6"/>
      <c r="L567" s="16"/>
      <c r="M567" s="16"/>
      <c r="N567" s="284"/>
    </row>
    <row r="568" spans="1:24" ht="15" thickBot="1" x14ac:dyDescent="0.35">
      <c r="A568" s="61" t="s">
        <v>188</v>
      </c>
      <c r="B568" s="159" t="s">
        <v>188</v>
      </c>
      <c r="C568" s="14"/>
      <c r="D568" s="18"/>
      <c r="E568" s="19"/>
      <c r="F568" s="19"/>
      <c r="G568" s="19"/>
      <c r="H568" s="19"/>
      <c r="I568" s="19"/>
      <c r="J568" s="19"/>
      <c r="K568" s="19"/>
      <c r="L568" s="20"/>
      <c r="M568" s="16"/>
      <c r="X568" s="285"/>
    </row>
    <row r="569" spans="1:24" ht="15" thickBot="1" x14ac:dyDescent="0.35">
      <c r="A569" s="60" t="s">
        <v>188</v>
      </c>
      <c r="B569" s="159" t="s">
        <v>188</v>
      </c>
      <c r="C569" s="14"/>
      <c r="D569" s="6"/>
      <c r="E569" s="6"/>
      <c r="F569" s="6"/>
      <c r="G569" s="6"/>
      <c r="H569" s="6"/>
      <c r="I569" s="6"/>
      <c r="J569" s="6"/>
      <c r="K569" s="6"/>
      <c r="L569" s="6"/>
      <c r="M569" s="16"/>
    </row>
    <row r="570" spans="1:24" ht="8.4" customHeight="1" thickBot="1" x14ac:dyDescent="0.35">
      <c r="A570" s="60" t="s">
        <v>188</v>
      </c>
      <c r="B570" s="159" t="s">
        <v>188</v>
      </c>
      <c r="C570" s="14"/>
      <c r="D570" s="11"/>
      <c r="E570" s="12"/>
      <c r="F570" s="12"/>
      <c r="G570" s="12"/>
      <c r="H570" s="12"/>
      <c r="I570" s="12"/>
      <c r="J570" s="12"/>
      <c r="K570" s="12"/>
      <c r="L570" s="13"/>
      <c r="M570" s="16"/>
    </row>
    <row r="571" spans="1:24" ht="18.600000000000001" thickBot="1" x14ac:dyDescent="0.4">
      <c r="A571" s="60" t="s">
        <v>188</v>
      </c>
      <c r="B571" s="159" t="s">
        <v>188</v>
      </c>
      <c r="C571" s="14"/>
      <c r="D571" s="14"/>
      <c r="E571" s="23" t="s">
        <v>98</v>
      </c>
      <c r="F571" s="6"/>
      <c r="G571" s="31" t="s">
        <v>183</v>
      </c>
      <c r="H571" s="24" t="s">
        <v>59</v>
      </c>
      <c r="I571" s="6"/>
      <c r="J571" s="6"/>
      <c r="K571" s="15" t="s">
        <v>7</v>
      </c>
      <c r="L571" s="16"/>
      <c r="M571" s="16"/>
    </row>
    <row r="572" spans="1:24" ht="199.95" customHeight="1" thickBot="1" x14ac:dyDescent="0.35">
      <c r="A572" s="60" t="s">
        <v>188</v>
      </c>
      <c r="B572" s="159" t="s">
        <v>188</v>
      </c>
      <c r="C572" s="14"/>
      <c r="D572" s="14"/>
      <c r="E572" s="6"/>
      <c r="F572" s="6"/>
      <c r="G572" s="6"/>
      <c r="H572" s="6"/>
      <c r="I572" s="6"/>
      <c r="J572" s="6"/>
      <c r="K572" s="2" t="str">
        <f>IF(AND(G571&gt;=O573,G571&lt;=P573),N573,IF(AND(G571&gt;=O574,G571&lt;=P574),N574,IF(AND(G571&gt;=O575,G571&lt;=P575),N575,IF(AND(G571&gt;=O576,G571&lt;=P576),N576,IF(AND(G571&gt;=O577,G571&lt;=P577),N577,IF(AND(G571&gt;=O578,G571&lt;=P578),N578,IF(AND(G571&gt;=O579,G571&lt;=P579),N579,N580)))))))</f>
        <v>Verify Data Entry</v>
      </c>
      <c r="L572" s="16"/>
      <c r="M572" s="16"/>
      <c r="O572" s="282" t="s">
        <v>0</v>
      </c>
      <c r="P572" s="282" t="s">
        <v>1</v>
      </c>
    </row>
    <row r="573" spans="1:24" ht="187.2" hidden="1" x14ac:dyDescent="0.3">
      <c r="A573" s="60"/>
      <c r="B573" s="159"/>
      <c r="C573" s="14"/>
      <c r="D573" s="14"/>
      <c r="E573" s="6"/>
      <c r="F573" s="6"/>
      <c r="G573" s="6"/>
      <c r="H573" s="6"/>
      <c r="I573" s="6"/>
      <c r="J573" s="6"/>
      <c r="K573" s="1"/>
      <c r="L573" s="16"/>
      <c r="M573" s="16"/>
      <c r="N573" s="284" t="s">
        <v>529</v>
      </c>
      <c r="O573" s="282">
        <v>0</v>
      </c>
      <c r="P573" s="282">
        <v>0.02</v>
      </c>
    </row>
    <row r="574" spans="1:24" ht="57.6" hidden="1" x14ac:dyDescent="0.3">
      <c r="A574" s="60"/>
      <c r="B574" s="159"/>
      <c r="C574" s="14"/>
      <c r="D574" s="14"/>
      <c r="E574" s="6"/>
      <c r="F574" s="6"/>
      <c r="G574" s="6"/>
      <c r="H574" s="6"/>
      <c r="I574" s="6"/>
      <c r="J574" s="6"/>
      <c r="K574" s="1"/>
      <c r="L574" s="16"/>
      <c r="M574" s="16"/>
      <c r="N574" s="284" t="s">
        <v>559</v>
      </c>
      <c r="O574" s="282">
        <v>0.03</v>
      </c>
      <c r="P574" s="282">
        <v>4.5</v>
      </c>
    </row>
    <row r="575" spans="1:24" ht="72" hidden="1" x14ac:dyDescent="0.3">
      <c r="A575" s="60"/>
      <c r="B575" s="159"/>
      <c r="C575" s="14"/>
      <c r="D575" s="14"/>
      <c r="E575" s="6"/>
      <c r="F575" s="6"/>
      <c r="G575" s="6"/>
      <c r="H575" s="6"/>
      <c r="I575" s="6"/>
      <c r="J575" s="6"/>
      <c r="K575" s="1"/>
      <c r="L575" s="16"/>
      <c r="M575" s="16"/>
      <c r="N575" s="284" t="s">
        <v>530</v>
      </c>
      <c r="O575" s="282">
        <v>4.51</v>
      </c>
      <c r="P575" s="282">
        <v>4.99</v>
      </c>
    </row>
    <row r="576" spans="1:24" ht="115.2" hidden="1" x14ac:dyDescent="0.3">
      <c r="A576" s="60"/>
      <c r="B576" s="159"/>
      <c r="C576" s="14"/>
      <c r="D576" s="14"/>
      <c r="E576" s="6"/>
      <c r="F576" s="6"/>
      <c r="G576" s="6"/>
      <c r="H576" s="6"/>
      <c r="I576" s="6"/>
      <c r="J576" s="6"/>
      <c r="K576" s="1"/>
      <c r="L576" s="16"/>
      <c r="M576" s="16"/>
      <c r="N576" s="284" t="s">
        <v>531</v>
      </c>
      <c r="O576" s="282">
        <v>5</v>
      </c>
      <c r="P576" s="282">
        <v>6</v>
      </c>
    </row>
    <row r="577" spans="1:24" ht="115.2" hidden="1" x14ac:dyDescent="0.3">
      <c r="A577" s="60"/>
      <c r="B577" s="159"/>
      <c r="C577" s="14"/>
      <c r="D577" s="14"/>
      <c r="E577" s="6"/>
      <c r="F577" s="6"/>
      <c r="G577" s="6"/>
      <c r="H577" s="6"/>
      <c r="I577" s="6"/>
      <c r="J577" s="6"/>
      <c r="K577" s="1"/>
      <c r="L577" s="16"/>
      <c r="M577" s="16"/>
      <c r="N577" s="284" t="s">
        <v>125</v>
      </c>
      <c r="O577" s="282">
        <v>6.01</v>
      </c>
      <c r="P577" s="282">
        <v>15</v>
      </c>
    </row>
    <row r="578" spans="1:24" ht="115.2" hidden="1" x14ac:dyDescent="0.3">
      <c r="A578" s="60"/>
      <c r="B578" s="159"/>
      <c r="C578" s="14"/>
      <c r="D578" s="14"/>
      <c r="E578" s="6"/>
      <c r="F578" s="6"/>
      <c r="G578" s="6"/>
      <c r="H578" s="6"/>
      <c r="I578" s="6"/>
      <c r="J578" s="6"/>
      <c r="K578" s="1"/>
      <c r="L578" s="16"/>
      <c r="M578" s="16"/>
      <c r="N578" s="284" t="s">
        <v>126</v>
      </c>
      <c r="O578" s="282">
        <v>15.01</v>
      </c>
      <c r="P578" s="282">
        <v>50</v>
      </c>
    </row>
    <row r="579" spans="1:24" ht="115.2" hidden="1" x14ac:dyDescent="0.3">
      <c r="A579" s="60"/>
      <c r="B579" s="159"/>
      <c r="C579" s="14"/>
      <c r="D579" s="14"/>
      <c r="E579" s="6"/>
      <c r="F579" s="6"/>
      <c r="G579" s="6"/>
      <c r="H579" s="6"/>
      <c r="I579" s="6"/>
      <c r="J579" s="6"/>
      <c r="K579" s="1"/>
      <c r="L579" s="16"/>
      <c r="M579" s="16"/>
      <c r="N579" s="284" t="s">
        <v>532</v>
      </c>
      <c r="O579" s="282">
        <v>50.01</v>
      </c>
      <c r="P579" s="282">
        <v>200</v>
      </c>
    </row>
    <row r="580" spans="1:24" hidden="1" x14ac:dyDescent="0.3">
      <c r="A580" s="60"/>
      <c r="B580" s="159"/>
      <c r="C580" s="14"/>
      <c r="D580" s="14"/>
      <c r="E580" s="6"/>
      <c r="F580" s="6"/>
      <c r="G580" s="6"/>
      <c r="H580" s="6"/>
      <c r="I580" s="6"/>
      <c r="J580" s="6"/>
      <c r="L580" s="16"/>
      <c r="M580" s="16"/>
      <c r="N580" s="282" t="s">
        <v>5</v>
      </c>
    </row>
    <row r="581" spans="1:24" x14ac:dyDescent="0.3">
      <c r="A581" s="60" t="s">
        <v>188</v>
      </c>
      <c r="B581" s="159" t="s">
        <v>188</v>
      </c>
      <c r="C581" s="14"/>
      <c r="D581" s="14"/>
      <c r="E581" s="6"/>
      <c r="F581" s="6"/>
      <c r="G581" s="6"/>
      <c r="H581" s="6"/>
      <c r="I581" s="6"/>
      <c r="J581" s="6"/>
      <c r="K581" s="6"/>
      <c r="L581" s="16"/>
      <c r="M581" s="16"/>
    </row>
    <row r="582" spans="1:24" x14ac:dyDescent="0.3">
      <c r="A582" s="60" t="s">
        <v>188</v>
      </c>
      <c r="B582" s="159" t="s">
        <v>188</v>
      </c>
      <c r="C582" s="14"/>
      <c r="D582" s="14"/>
      <c r="E582" s="15" t="str">
        <f>IF(AND(G571&gt;=0,G571&lt;=5),N583,IF(AND(G571&gt;=5,G571&lt;=200),N584,N585))</f>
        <v>Verify Data Entry</v>
      </c>
      <c r="F582" s="6"/>
      <c r="G582" s="6"/>
      <c r="H582" s="6"/>
      <c r="I582" s="6"/>
      <c r="J582" s="6"/>
      <c r="K582" s="6"/>
      <c r="L582" s="16"/>
      <c r="M582" s="16"/>
    </row>
    <row r="583" spans="1:24" ht="14.4" customHeight="1" x14ac:dyDescent="0.3">
      <c r="A583" s="60" t="s">
        <v>188</v>
      </c>
      <c r="B583" s="159" t="s">
        <v>188</v>
      </c>
      <c r="C583" s="14"/>
      <c r="D583" s="14"/>
      <c r="E583" s="17">
        <f>IF(AND(E582=N583),X588,0)</f>
        <v>0</v>
      </c>
      <c r="F583" s="6" t="s">
        <v>80</v>
      </c>
      <c r="G583" s="4" t="s">
        <v>11</v>
      </c>
      <c r="H583" s="6">
        <f>IF(AND(E582=N583),W588,0)</f>
        <v>0</v>
      </c>
      <c r="I583" s="6" t="s">
        <v>13</v>
      </c>
      <c r="J583" s="6"/>
      <c r="K583" s="6"/>
      <c r="L583" s="16"/>
      <c r="M583" s="16"/>
      <c r="N583" s="284" t="s">
        <v>99</v>
      </c>
    </row>
    <row r="584" spans="1:24" hidden="1" x14ac:dyDescent="0.3">
      <c r="A584" s="60"/>
      <c r="B584" s="159"/>
      <c r="C584" s="14"/>
      <c r="D584" s="14"/>
      <c r="E584" s="6"/>
      <c r="F584" s="6"/>
      <c r="G584" s="6"/>
      <c r="H584" s="6"/>
      <c r="I584" s="6"/>
      <c r="J584" s="6"/>
      <c r="K584" s="6"/>
      <c r="L584" s="16"/>
      <c r="M584" s="16"/>
      <c r="N584" s="284" t="s">
        <v>12</v>
      </c>
    </row>
    <row r="585" spans="1:24" hidden="1" x14ac:dyDescent="0.3">
      <c r="A585" s="60"/>
      <c r="B585" s="159"/>
      <c r="C585" s="14"/>
      <c r="D585" s="14"/>
      <c r="E585" s="6"/>
      <c r="F585" s="6"/>
      <c r="G585" s="6"/>
      <c r="H585" s="6"/>
      <c r="I585" s="6"/>
      <c r="J585" s="6"/>
      <c r="K585" s="6"/>
      <c r="L585" s="16"/>
      <c r="M585" s="16"/>
      <c r="N585" s="284" t="s">
        <v>5</v>
      </c>
    </row>
    <row r="586" spans="1:24" hidden="1" x14ac:dyDescent="0.3">
      <c r="A586" s="60"/>
      <c r="B586" s="159"/>
      <c r="C586" s="14"/>
      <c r="D586" s="14"/>
      <c r="E586" s="6"/>
      <c r="F586" s="6"/>
      <c r="G586" s="6"/>
      <c r="H586" s="6"/>
      <c r="I586" s="6"/>
      <c r="J586" s="6"/>
      <c r="K586" s="6"/>
      <c r="L586" s="16"/>
      <c r="M586" s="16"/>
      <c r="N586" s="284"/>
    </row>
    <row r="587" spans="1:24" hidden="1" x14ac:dyDescent="0.3">
      <c r="A587" s="62"/>
      <c r="B587" s="159"/>
      <c r="C587" s="14"/>
      <c r="D587" s="14"/>
      <c r="E587" s="6"/>
      <c r="F587" s="6"/>
      <c r="G587" s="6"/>
      <c r="H587" s="6"/>
      <c r="I587" s="6"/>
      <c r="J587" s="6"/>
      <c r="K587" s="6"/>
      <c r="L587" s="16"/>
      <c r="M587" s="16"/>
      <c r="O587" s="282" t="s">
        <v>14</v>
      </c>
      <c r="P587" s="282" t="s">
        <v>15</v>
      </c>
      <c r="Q587" s="282" t="s">
        <v>16</v>
      </c>
      <c r="R587" s="282" t="s">
        <v>17</v>
      </c>
      <c r="S587" s="282" t="s">
        <v>18</v>
      </c>
      <c r="U587" s="282" t="s">
        <v>19</v>
      </c>
      <c r="V587" s="282" t="s">
        <v>20</v>
      </c>
      <c r="W587" s="282" t="s">
        <v>21</v>
      </c>
      <c r="X587" s="282" t="s">
        <v>22</v>
      </c>
    </row>
    <row r="588" spans="1:24" ht="15" thickBot="1" x14ac:dyDescent="0.35">
      <c r="A588" s="61" t="s">
        <v>188</v>
      </c>
      <c r="B588" s="159" t="s">
        <v>188</v>
      </c>
      <c r="C588" s="14"/>
      <c r="D588" s="18"/>
      <c r="E588" s="19"/>
      <c r="F588" s="19"/>
      <c r="G588" s="19"/>
      <c r="H588" s="19"/>
      <c r="I588" s="19"/>
      <c r="J588" s="19"/>
      <c r="K588" s="19"/>
      <c r="L588" s="20"/>
      <c r="M588" s="16"/>
      <c r="O588" s="282">
        <v>1000</v>
      </c>
      <c r="P588" s="282" t="str">
        <f>G571</f>
        <v>Enter Data</v>
      </c>
      <c r="Q588" s="282">
        <v>5</v>
      </c>
      <c r="R588" s="282" t="e">
        <f>Q588-P588</f>
        <v>#VALUE!</v>
      </c>
      <c r="S588" s="282" t="e">
        <f>R588*$G$7/O588*1</f>
        <v>#VALUE!</v>
      </c>
      <c r="U588" s="282">
        <v>2</v>
      </c>
      <c r="V588" s="282" t="e">
        <f>R588/U588</f>
        <v>#VALUE!</v>
      </c>
      <c r="W588" s="282" t="e">
        <f>ROUNDUP(V588,0)</f>
        <v>#VALUE!</v>
      </c>
      <c r="X588" s="285" t="e">
        <f>S588/W588</f>
        <v>#VALUE!</v>
      </c>
    </row>
    <row r="589" spans="1:24" ht="15" thickBot="1" x14ac:dyDescent="0.35">
      <c r="A589" s="60" t="s">
        <v>188</v>
      </c>
      <c r="B589" s="159" t="s">
        <v>188</v>
      </c>
      <c r="C589" s="14"/>
      <c r="D589" s="6"/>
      <c r="E589" s="6"/>
      <c r="F589" s="6"/>
      <c r="G589" s="6"/>
      <c r="H589" s="6"/>
      <c r="I589" s="6"/>
      <c r="J589" s="6"/>
      <c r="K589" s="6"/>
      <c r="L589" s="6"/>
      <c r="M589" s="16"/>
    </row>
    <row r="590" spans="1:24" ht="8.4" customHeight="1" thickBot="1" x14ac:dyDescent="0.35">
      <c r="A590" s="60" t="s">
        <v>188</v>
      </c>
      <c r="B590" s="159" t="s">
        <v>188</v>
      </c>
      <c r="C590" s="14"/>
      <c r="D590" s="11"/>
      <c r="E590" s="12"/>
      <c r="F590" s="12"/>
      <c r="G590" s="12"/>
      <c r="H590" s="12"/>
      <c r="I590" s="12"/>
      <c r="J590" s="12"/>
      <c r="K590" s="12"/>
      <c r="L590" s="13"/>
      <c r="M590" s="16"/>
    </row>
    <row r="591" spans="1:24" ht="18.600000000000001" thickBot="1" x14ac:dyDescent="0.4">
      <c r="A591" s="60" t="s">
        <v>188</v>
      </c>
      <c r="B591" s="159" t="s">
        <v>188</v>
      </c>
      <c r="C591" s="14"/>
      <c r="D591" s="14"/>
      <c r="E591" s="23" t="s">
        <v>100</v>
      </c>
      <c r="F591" s="6"/>
      <c r="G591" s="31" t="s">
        <v>183</v>
      </c>
      <c r="H591" s="24" t="s">
        <v>59</v>
      </c>
      <c r="I591" s="6"/>
      <c r="J591" s="6"/>
      <c r="K591" s="15" t="s">
        <v>7</v>
      </c>
      <c r="L591" s="16"/>
      <c r="M591" s="16"/>
    </row>
    <row r="592" spans="1:24" ht="213" customHeight="1" thickBot="1" x14ac:dyDescent="0.35">
      <c r="A592" s="60" t="s">
        <v>188</v>
      </c>
      <c r="B592" s="159" t="s">
        <v>188</v>
      </c>
      <c r="C592" s="14"/>
      <c r="D592" s="14"/>
      <c r="E592" s="6"/>
      <c r="F592" s="6"/>
      <c r="G592" s="6"/>
      <c r="H592" s="6"/>
      <c r="I592" s="6"/>
      <c r="J592" s="6"/>
      <c r="K592" s="2" t="str">
        <f>IF(AND(G591&gt;=O593,G591&lt;=P593),N593,IF(AND(G591&gt;=O594,G591&lt;=P594),N594,IF(AND(G591&gt;=O595,G591&lt;=P595),N595,IF(AND(G591&gt;=O596,G591&lt;=P596),N596,IF(AND(G591&gt;=O597,G591&lt;=P597),N597,IF(AND(G591&gt;=O598,G591&lt;=P598),N598,N599))))))</f>
        <v>Verify Data Entry</v>
      </c>
      <c r="L592" s="16"/>
      <c r="M592" s="16"/>
      <c r="O592" s="282" t="s">
        <v>0</v>
      </c>
      <c r="P592" s="282" t="s">
        <v>1</v>
      </c>
    </row>
    <row r="593" spans="1:52" ht="187.2" hidden="1" x14ac:dyDescent="0.3">
      <c r="A593" s="60"/>
      <c r="B593" s="159"/>
      <c r="C593" s="14"/>
      <c r="D593" s="14"/>
      <c r="E593" s="6"/>
      <c r="F593" s="6"/>
      <c r="G593" s="6"/>
      <c r="H593" s="6"/>
      <c r="I593" s="6"/>
      <c r="J593" s="6"/>
      <c r="K593" s="1"/>
      <c r="L593" s="16"/>
      <c r="M593" s="16"/>
      <c r="N593" s="284" t="s">
        <v>322</v>
      </c>
      <c r="O593" s="282">
        <v>0</v>
      </c>
      <c r="P593" s="282">
        <v>1</v>
      </c>
    </row>
    <row r="594" spans="1:52" ht="100.8" hidden="1" x14ac:dyDescent="0.3">
      <c r="A594" s="60"/>
      <c r="B594" s="159"/>
      <c r="C594" s="14"/>
      <c r="D594" s="14"/>
      <c r="E594" s="6"/>
      <c r="F594" s="6"/>
      <c r="G594" s="6"/>
      <c r="H594" s="6"/>
      <c r="I594" s="6"/>
      <c r="J594" s="6"/>
      <c r="K594" s="1"/>
      <c r="L594" s="16"/>
      <c r="M594" s="16"/>
      <c r="N594" s="284" t="s">
        <v>321</v>
      </c>
      <c r="O594" s="282">
        <v>1.01</v>
      </c>
      <c r="P594" s="282">
        <v>10</v>
      </c>
    </row>
    <row r="595" spans="1:52" ht="187.2" hidden="1" x14ac:dyDescent="0.3">
      <c r="A595" s="60"/>
      <c r="B595" s="159"/>
      <c r="C595" s="14"/>
      <c r="D595" s="14"/>
      <c r="E595" s="6"/>
      <c r="F595" s="6"/>
      <c r="G595" s="6"/>
      <c r="H595" s="6"/>
      <c r="I595" s="6"/>
      <c r="J595" s="6"/>
      <c r="K595" s="1"/>
      <c r="L595" s="16"/>
      <c r="M595" s="16"/>
      <c r="N595" s="284" t="s">
        <v>127</v>
      </c>
      <c r="O595" s="282">
        <v>10.01</v>
      </c>
      <c r="P595" s="282">
        <v>40</v>
      </c>
    </row>
    <row r="596" spans="1:52" ht="187.2" hidden="1" x14ac:dyDescent="0.3">
      <c r="A596" s="60"/>
      <c r="B596" s="159"/>
      <c r="C596" s="14"/>
      <c r="D596" s="14"/>
      <c r="E596" s="6"/>
      <c r="F596" s="6"/>
      <c r="G596" s="6"/>
      <c r="H596" s="6"/>
      <c r="I596" s="6"/>
      <c r="J596" s="6"/>
      <c r="K596" s="1"/>
      <c r="L596" s="16"/>
      <c r="M596" s="16"/>
      <c r="N596" s="284" t="s">
        <v>128</v>
      </c>
      <c r="O596" s="282">
        <v>40.01</v>
      </c>
      <c r="P596" s="282">
        <v>80</v>
      </c>
    </row>
    <row r="597" spans="1:52" ht="187.2" hidden="1" x14ac:dyDescent="0.3">
      <c r="A597" s="60"/>
      <c r="B597" s="159"/>
      <c r="C597" s="14"/>
      <c r="D597" s="14"/>
      <c r="E597" s="6"/>
      <c r="F597" s="6"/>
      <c r="G597" s="6"/>
      <c r="H597" s="6"/>
      <c r="I597" s="6"/>
      <c r="J597" s="6"/>
      <c r="K597" s="1"/>
      <c r="L597" s="16"/>
      <c r="M597" s="16"/>
      <c r="N597" s="284" t="s">
        <v>129</v>
      </c>
      <c r="O597" s="282">
        <v>80.010000000000005</v>
      </c>
      <c r="P597" s="282">
        <v>100</v>
      </c>
    </row>
    <row r="598" spans="1:52" ht="172.8" hidden="1" x14ac:dyDescent="0.3">
      <c r="A598" s="60"/>
      <c r="B598" s="159"/>
      <c r="C598" s="14"/>
      <c r="D598" s="14"/>
      <c r="E598" s="6"/>
      <c r="F598" s="6"/>
      <c r="G598" s="6"/>
      <c r="H598" s="6"/>
      <c r="I598" s="6"/>
      <c r="J598" s="6"/>
      <c r="K598" s="1"/>
      <c r="L598" s="16"/>
      <c r="M598" s="16"/>
      <c r="N598" s="284" t="s">
        <v>101</v>
      </c>
      <c r="O598" s="282">
        <v>100.01</v>
      </c>
      <c r="P598" s="282">
        <v>250</v>
      </c>
    </row>
    <row r="599" spans="1:52" hidden="1" x14ac:dyDescent="0.3">
      <c r="A599" s="60"/>
      <c r="B599" s="159"/>
      <c r="C599" s="14"/>
      <c r="D599" s="14"/>
      <c r="E599" s="6"/>
      <c r="F599" s="6"/>
      <c r="G599" s="6"/>
      <c r="H599" s="6"/>
      <c r="I599" s="6"/>
      <c r="J599" s="6"/>
      <c r="L599" s="16"/>
      <c r="M599" s="16"/>
      <c r="N599" s="282" t="s">
        <v>5</v>
      </c>
    </row>
    <row r="600" spans="1:52" hidden="1" x14ac:dyDescent="0.3">
      <c r="A600" s="60"/>
      <c r="B600" s="159"/>
      <c r="C600" s="14"/>
      <c r="D600" s="14"/>
      <c r="E600" s="6"/>
      <c r="F600" s="6"/>
      <c r="G600" s="6"/>
      <c r="H600" s="6"/>
      <c r="I600" s="6"/>
      <c r="J600" s="6"/>
      <c r="K600" s="6"/>
      <c r="L600" s="16"/>
      <c r="M600" s="16"/>
    </row>
    <row r="601" spans="1:52" ht="15" thickBot="1" x14ac:dyDescent="0.35">
      <c r="A601" s="61" t="s">
        <v>188</v>
      </c>
      <c r="B601" s="159" t="s">
        <v>188</v>
      </c>
      <c r="C601" s="14"/>
      <c r="D601" s="18"/>
      <c r="E601" s="19"/>
      <c r="F601" s="19"/>
      <c r="G601" s="19"/>
      <c r="H601" s="19"/>
      <c r="I601" s="19"/>
      <c r="J601" s="19"/>
      <c r="K601" s="19"/>
      <c r="L601" s="20"/>
      <c r="M601" s="16"/>
      <c r="X601" s="285"/>
    </row>
    <row r="602" spans="1:52" x14ac:dyDescent="0.3">
      <c r="A602" s="61" t="s">
        <v>188</v>
      </c>
      <c r="B602" s="159" t="s">
        <v>188</v>
      </c>
      <c r="C602" s="14"/>
      <c r="D602" s="6"/>
      <c r="E602" s="6"/>
      <c r="F602" s="6"/>
      <c r="G602" s="6"/>
      <c r="H602" s="6"/>
      <c r="I602" s="6"/>
      <c r="J602" s="6"/>
      <c r="K602" s="6"/>
      <c r="L602" s="6"/>
      <c r="M602" s="16"/>
    </row>
    <row r="603" spans="1:52" ht="15" thickBot="1" x14ac:dyDescent="0.35">
      <c r="A603" s="61" t="s">
        <v>188</v>
      </c>
      <c r="B603" s="159" t="s">
        <v>188</v>
      </c>
      <c r="C603" s="18"/>
      <c r="D603" s="19"/>
      <c r="E603" s="19"/>
      <c r="F603" s="19"/>
      <c r="G603" s="19"/>
      <c r="H603" s="19"/>
      <c r="I603" s="19"/>
      <c r="J603" s="19"/>
      <c r="K603" s="19"/>
      <c r="L603" s="19"/>
      <c r="M603" s="20"/>
    </row>
    <row r="604" spans="1:52" s="21" customFormat="1" ht="7.2" customHeight="1" thickBot="1" x14ac:dyDescent="0.35">
      <c r="A604" s="61"/>
      <c r="B604" s="159" t="s">
        <v>188</v>
      </c>
      <c r="N604" s="282"/>
      <c r="O604" s="282"/>
      <c r="P604" s="282"/>
      <c r="Q604" s="282"/>
      <c r="R604" s="282"/>
      <c r="S604" s="282"/>
      <c r="T604" s="282"/>
      <c r="U604" s="282"/>
      <c r="V604" s="282"/>
      <c r="W604" s="282"/>
      <c r="X604" s="282"/>
      <c r="Y604" s="282"/>
      <c r="Z604" s="282"/>
      <c r="AA604" s="282"/>
      <c r="AB604" s="282"/>
      <c r="AC604" s="282"/>
      <c r="AD604" s="282"/>
      <c r="AE604" s="282"/>
      <c r="AF604" s="282"/>
      <c r="AG604" s="282"/>
      <c r="AH604" s="282"/>
      <c r="AI604" s="282"/>
      <c r="AJ604" s="282"/>
      <c r="AK604" s="282"/>
      <c r="AL604" s="282"/>
      <c r="AM604" s="282"/>
      <c r="AN604" s="282"/>
      <c r="AO604" s="282"/>
      <c r="AP604" s="282"/>
      <c r="AQ604" s="282"/>
      <c r="AR604" s="282"/>
      <c r="AS604" s="282"/>
      <c r="AT604" s="282"/>
      <c r="AU604" s="282"/>
      <c r="AV604" s="282"/>
      <c r="AW604" s="282"/>
      <c r="AX604" s="282"/>
      <c r="AY604" s="282"/>
      <c r="AZ604" s="282"/>
    </row>
    <row r="605" spans="1:52" ht="15" thickBot="1" x14ac:dyDescent="0.35">
      <c r="A605" s="60" t="s">
        <v>188</v>
      </c>
      <c r="B605" s="159" t="s">
        <v>188</v>
      </c>
      <c r="C605" s="11"/>
      <c r="D605" s="12"/>
      <c r="E605" s="12"/>
      <c r="F605" s="12"/>
      <c r="G605" s="12"/>
      <c r="H605" s="12"/>
      <c r="I605" s="12"/>
      <c r="J605" s="12"/>
      <c r="K605" s="12"/>
      <c r="L605" s="12"/>
      <c r="M605" s="13"/>
    </row>
    <row r="606" spans="1:52" ht="28.2" customHeight="1" thickBot="1" x14ac:dyDescent="0.45">
      <c r="A606" s="60" t="s">
        <v>188</v>
      </c>
      <c r="B606" s="159" t="s">
        <v>188</v>
      </c>
      <c r="C606" s="14"/>
      <c r="D606" s="169" t="s">
        <v>102</v>
      </c>
      <c r="E606" s="9"/>
      <c r="F606" s="9"/>
      <c r="G606" s="9"/>
      <c r="H606" s="9"/>
      <c r="I606" s="9"/>
      <c r="J606" s="10"/>
      <c r="K606" s="7"/>
      <c r="L606" s="7"/>
      <c r="M606" s="22"/>
      <c r="N606" s="283"/>
    </row>
    <row r="607" spans="1:52" ht="15" thickBot="1" x14ac:dyDescent="0.35">
      <c r="A607" s="60" t="s">
        <v>188</v>
      </c>
      <c r="B607" s="159" t="s">
        <v>188</v>
      </c>
      <c r="C607" s="14"/>
      <c r="D607" s="6"/>
      <c r="E607" s="6"/>
      <c r="F607" s="6"/>
      <c r="G607" s="6"/>
      <c r="H607" s="6"/>
      <c r="I607" s="6"/>
      <c r="J607" s="6"/>
      <c r="K607" s="6"/>
      <c r="L607" s="6"/>
      <c r="M607" s="16"/>
    </row>
    <row r="608" spans="1:52" ht="8.4" customHeight="1" thickBot="1" x14ac:dyDescent="0.35">
      <c r="A608" s="60" t="s">
        <v>188</v>
      </c>
      <c r="B608" s="159" t="s">
        <v>188</v>
      </c>
      <c r="C608" s="14"/>
      <c r="D608" s="11"/>
      <c r="E608" s="12"/>
      <c r="F608" s="12"/>
      <c r="G608" s="12"/>
      <c r="H608" s="12"/>
      <c r="I608" s="12"/>
      <c r="J608" s="12"/>
      <c r="K608" s="12"/>
      <c r="L608" s="13"/>
      <c r="M608" s="16"/>
    </row>
    <row r="609" spans="1:24" ht="18.600000000000001" thickBot="1" x14ac:dyDescent="0.4">
      <c r="A609" s="60" t="s">
        <v>188</v>
      </c>
      <c r="B609" s="159" t="s">
        <v>188</v>
      </c>
      <c r="C609" s="14"/>
      <c r="D609" s="14"/>
      <c r="E609" s="23" t="s">
        <v>103</v>
      </c>
      <c r="F609" s="6"/>
      <c r="G609" s="31" t="s">
        <v>183</v>
      </c>
      <c r="H609" s="24" t="s">
        <v>59</v>
      </c>
      <c r="I609" s="6"/>
      <c r="J609" s="6"/>
      <c r="K609" s="15" t="s">
        <v>7</v>
      </c>
      <c r="L609" s="16"/>
      <c r="M609" s="16"/>
    </row>
    <row r="610" spans="1:24" ht="169.2" customHeight="1" thickBot="1" x14ac:dyDescent="0.35">
      <c r="A610" s="60" t="s">
        <v>188</v>
      </c>
      <c r="B610" s="159" t="s">
        <v>188</v>
      </c>
      <c r="C610" s="14"/>
      <c r="D610" s="14"/>
      <c r="E610" s="6"/>
      <c r="F610" s="6"/>
      <c r="G610" s="6"/>
      <c r="H610" s="6"/>
      <c r="I610" s="6"/>
      <c r="J610" s="6"/>
      <c r="K610" s="2" t="str">
        <f>IF(AND(G609&gt;=O611,G609&lt;=P611),N611,IF(AND(G609&gt;=O612,G609&lt;=P612),N612,IF(AND(G609&gt;=O613,G609&lt;=P613),N613,IF(AND(G609&gt;=O614,G609&lt;=P614),N614,IF(AND(G609&gt;=O615,G609&lt;=P615),N615,IF(AND(G609&gt;=O616,G609&lt;=P616),N616,N617))))))</f>
        <v>Verify Data Entry</v>
      </c>
      <c r="L610" s="16"/>
      <c r="M610" s="16"/>
      <c r="O610" s="282" t="s">
        <v>0</v>
      </c>
      <c r="P610" s="282" t="s">
        <v>1</v>
      </c>
    </row>
    <row r="611" spans="1:24" ht="144.6" hidden="1" customHeight="1" x14ac:dyDescent="0.3">
      <c r="A611" s="60"/>
      <c r="B611" s="159"/>
      <c r="C611" s="14"/>
      <c r="D611" s="14"/>
      <c r="E611" s="6"/>
      <c r="F611" s="6"/>
      <c r="G611" s="6"/>
      <c r="H611" s="6"/>
      <c r="I611" s="6"/>
      <c r="J611" s="6"/>
      <c r="K611" s="1"/>
      <c r="L611" s="16"/>
      <c r="M611" s="16"/>
      <c r="N611" s="284" t="s">
        <v>130</v>
      </c>
      <c r="O611" s="282">
        <v>0</v>
      </c>
      <c r="P611" s="282">
        <v>5</v>
      </c>
    </row>
    <row r="612" spans="1:24" ht="158.4" hidden="1" x14ac:dyDescent="0.3">
      <c r="A612" s="60"/>
      <c r="B612" s="159"/>
      <c r="C612" s="14"/>
      <c r="D612" s="14"/>
      <c r="E612" s="6"/>
      <c r="F612" s="6"/>
      <c r="G612" s="6"/>
      <c r="H612" s="6"/>
      <c r="I612" s="6"/>
      <c r="J612" s="6"/>
      <c r="K612" s="1"/>
      <c r="L612" s="16"/>
      <c r="M612" s="16"/>
      <c r="N612" s="284" t="s">
        <v>131</v>
      </c>
      <c r="O612" s="282">
        <v>5.01</v>
      </c>
      <c r="P612" s="282">
        <v>50</v>
      </c>
    </row>
    <row r="613" spans="1:24" ht="172.8" hidden="1" x14ac:dyDescent="0.3">
      <c r="A613" s="60"/>
      <c r="B613" s="159"/>
      <c r="C613" s="14"/>
      <c r="D613" s="14"/>
      <c r="E613" s="6"/>
      <c r="F613" s="6"/>
      <c r="G613" s="6"/>
      <c r="H613" s="6"/>
      <c r="I613" s="6"/>
      <c r="J613" s="6"/>
      <c r="K613" s="1"/>
      <c r="L613" s="16"/>
      <c r="M613" s="16"/>
      <c r="N613" s="284" t="s">
        <v>132</v>
      </c>
      <c r="O613" s="282">
        <v>50.01</v>
      </c>
      <c r="P613" s="282">
        <v>100</v>
      </c>
    </row>
    <row r="614" spans="1:24" ht="158.4" hidden="1" x14ac:dyDescent="0.3">
      <c r="A614" s="60"/>
      <c r="B614" s="159"/>
      <c r="C614" s="14"/>
      <c r="D614" s="14"/>
      <c r="E614" s="6"/>
      <c r="F614" s="6"/>
      <c r="G614" s="6"/>
      <c r="H614" s="6"/>
      <c r="I614" s="6"/>
      <c r="J614" s="6"/>
      <c r="K614" s="1"/>
      <c r="L614" s="16"/>
      <c r="M614" s="16"/>
      <c r="N614" s="284" t="s">
        <v>133</v>
      </c>
      <c r="O614" s="282">
        <v>100.01</v>
      </c>
      <c r="P614" s="282">
        <v>150</v>
      </c>
    </row>
    <row r="615" spans="1:24" ht="172.8" hidden="1" x14ac:dyDescent="0.3">
      <c r="A615" s="60"/>
      <c r="B615" s="159"/>
      <c r="C615" s="14"/>
      <c r="D615" s="14"/>
      <c r="E615" s="6"/>
      <c r="F615" s="6"/>
      <c r="G615" s="6"/>
      <c r="H615" s="6"/>
      <c r="I615" s="6"/>
      <c r="J615" s="6"/>
      <c r="K615" s="1"/>
      <c r="L615" s="16"/>
      <c r="M615" s="16"/>
      <c r="N615" s="284" t="s">
        <v>134</v>
      </c>
      <c r="O615" s="282">
        <v>150.01</v>
      </c>
      <c r="P615" s="282">
        <v>200</v>
      </c>
    </row>
    <row r="616" spans="1:24" ht="172.8" hidden="1" x14ac:dyDescent="0.3">
      <c r="A616" s="60"/>
      <c r="B616" s="159"/>
      <c r="C616" s="14"/>
      <c r="D616" s="14"/>
      <c r="E616" s="6"/>
      <c r="F616" s="6"/>
      <c r="G616" s="6"/>
      <c r="H616" s="6"/>
      <c r="I616" s="6"/>
      <c r="J616" s="6"/>
      <c r="K616" s="1"/>
      <c r="L616" s="16"/>
      <c r="M616" s="16"/>
      <c r="N616" s="284" t="s">
        <v>135</v>
      </c>
      <c r="O616" s="282">
        <v>200.01</v>
      </c>
      <c r="P616" s="282">
        <v>250</v>
      </c>
    </row>
    <row r="617" spans="1:24" hidden="1" x14ac:dyDescent="0.3">
      <c r="A617" s="60"/>
      <c r="B617" s="159"/>
      <c r="C617" s="14"/>
      <c r="D617" s="14"/>
      <c r="E617" s="6"/>
      <c r="F617" s="6"/>
      <c r="G617" s="6"/>
      <c r="H617" s="6"/>
      <c r="I617" s="6"/>
      <c r="J617" s="6"/>
      <c r="L617" s="16"/>
      <c r="M617" s="16"/>
      <c r="N617" s="282" t="s">
        <v>5</v>
      </c>
    </row>
    <row r="618" spans="1:24" hidden="1" x14ac:dyDescent="0.3">
      <c r="A618" s="60"/>
      <c r="B618" s="159"/>
      <c r="C618" s="14"/>
      <c r="D618" s="14"/>
      <c r="E618" s="6"/>
      <c r="F618" s="6"/>
      <c r="G618" s="6"/>
      <c r="H618" s="6"/>
      <c r="I618" s="6"/>
      <c r="J618" s="6"/>
      <c r="K618" s="6"/>
      <c r="L618" s="16"/>
      <c r="M618" s="16"/>
    </row>
    <row r="619" spans="1:24" ht="15" thickBot="1" x14ac:dyDescent="0.35">
      <c r="A619" s="61" t="s">
        <v>188</v>
      </c>
      <c r="B619" s="159" t="s">
        <v>188</v>
      </c>
      <c r="C619" s="14"/>
      <c r="D619" s="18"/>
      <c r="E619" s="19"/>
      <c r="F619" s="19"/>
      <c r="G619" s="19"/>
      <c r="H619" s="19"/>
      <c r="I619" s="19"/>
      <c r="J619" s="19"/>
      <c r="K619" s="19"/>
      <c r="L619" s="20"/>
      <c r="M619" s="16"/>
      <c r="X619" s="285"/>
    </row>
    <row r="620" spans="1:24" ht="15" thickBot="1" x14ac:dyDescent="0.35">
      <c r="A620" s="60" t="s">
        <v>188</v>
      </c>
      <c r="B620" s="159" t="s">
        <v>188</v>
      </c>
      <c r="C620" s="14"/>
      <c r="D620" s="6"/>
      <c r="E620" s="6"/>
      <c r="F620" s="6"/>
      <c r="G620" s="6"/>
      <c r="H620" s="6"/>
      <c r="I620" s="6"/>
      <c r="J620" s="6"/>
      <c r="K620" s="6"/>
      <c r="L620" s="6"/>
      <c r="M620" s="16"/>
    </row>
    <row r="621" spans="1:24" ht="8.4" customHeight="1" thickBot="1" x14ac:dyDescent="0.35">
      <c r="A621" s="60" t="s">
        <v>188</v>
      </c>
      <c r="B621" s="159" t="s">
        <v>188</v>
      </c>
      <c r="C621" s="14"/>
      <c r="D621" s="11"/>
      <c r="E621" s="12"/>
      <c r="F621" s="12"/>
      <c r="G621" s="12"/>
      <c r="H621" s="12"/>
      <c r="I621" s="12"/>
      <c r="J621" s="12"/>
      <c r="K621" s="12"/>
      <c r="L621" s="13"/>
      <c r="M621" s="16"/>
    </row>
    <row r="622" spans="1:24" ht="18.600000000000001" thickBot="1" x14ac:dyDescent="0.4">
      <c r="A622" s="60" t="s">
        <v>188</v>
      </c>
      <c r="B622" s="159" t="s">
        <v>188</v>
      </c>
      <c r="C622" s="14"/>
      <c r="D622" s="14"/>
      <c r="E622" s="23" t="s">
        <v>104</v>
      </c>
      <c r="F622" s="6"/>
      <c r="G622" s="31" t="s">
        <v>183</v>
      </c>
      <c r="H622" s="24" t="s">
        <v>59</v>
      </c>
      <c r="I622" s="6"/>
      <c r="J622" s="6"/>
      <c r="K622" s="15" t="s">
        <v>7</v>
      </c>
      <c r="L622" s="16"/>
      <c r="M622" s="16"/>
    </row>
    <row r="623" spans="1:24" ht="130.05000000000001" customHeight="1" thickBot="1" x14ac:dyDescent="0.35">
      <c r="A623" s="60" t="s">
        <v>188</v>
      </c>
      <c r="B623" s="159" t="s">
        <v>188</v>
      </c>
      <c r="C623" s="14"/>
      <c r="D623" s="14"/>
      <c r="E623" s="6"/>
      <c r="F623" s="6"/>
      <c r="G623" s="6"/>
      <c r="H623" s="6"/>
      <c r="I623" s="6"/>
      <c r="J623" s="6"/>
      <c r="K623" s="2" t="str">
        <f>IF(AND(G622&gt;=O624,G622&lt;=P624),N624,IF(AND(G622&gt;=O625,G622&lt;=P625),N625,IF(AND(G622&gt;=O626,G622&lt;=P626),N626,IF(AND(G622&gt;=O627,G622&lt;=P627),N627,IF(AND(G622&gt;=O628,G622&lt;=P628),N628,IF(AND(G622&gt;=O629,G622&lt;=P629),N629,N630))))))</f>
        <v>Verify Data Entry</v>
      </c>
      <c r="L623" s="16"/>
      <c r="M623" s="16"/>
      <c r="O623" s="282" t="s">
        <v>0</v>
      </c>
      <c r="P623" s="282" t="s">
        <v>1</v>
      </c>
    </row>
    <row r="624" spans="1:24" ht="144.6" hidden="1" customHeight="1" x14ac:dyDescent="0.3">
      <c r="A624" s="60"/>
      <c r="B624" s="159"/>
      <c r="C624" s="14"/>
      <c r="D624" s="14"/>
      <c r="E624" s="6"/>
      <c r="F624" s="6"/>
      <c r="G624" s="6"/>
      <c r="H624" s="6"/>
      <c r="I624" s="6"/>
      <c r="J624" s="6"/>
      <c r="K624" s="1"/>
      <c r="L624" s="16"/>
      <c r="M624" s="16"/>
      <c r="N624" s="284" t="s">
        <v>533</v>
      </c>
      <c r="O624" s="282">
        <v>0</v>
      </c>
      <c r="P624" s="282">
        <v>0.1</v>
      </c>
    </row>
    <row r="625" spans="1:24" ht="127.8" hidden="1" customHeight="1" x14ac:dyDescent="0.3">
      <c r="A625" s="60"/>
      <c r="B625" s="159"/>
      <c r="C625" s="14"/>
      <c r="D625" s="14"/>
      <c r="E625" s="6"/>
      <c r="F625" s="6"/>
      <c r="G625" s="6"/>
      <c r="H625" s="6"/>
      <c r="I625" s="6"/>
      <c r="J625" s="6"/>
      <c r="K625" s="1"/>
      <c r="L625" s="16"/>
      <c r="M625" s="16"/>
      <c r="N625" s="284" t="s">
        <v>136</v>
      </c>
      <c r="O625" s="282">
        <v>0.1</v>
      </c>
      <c r="P625" s="282">
        <v>10</v>
      </c>
    </row>
    <row r="626" spans="1:24" ht="100.8" hidden="1" x14ac:dyDescent="0.3">
      <c r="A626" s="60"/>
      <c r="B626" s="159"/>
      <c r="C626" s="14"/>
      <c r="D626" s="14"/>
      <c r="E626" s="6"/>
      <c r="F626" s="6"/>
      <c r="G626" s="6"/>
      <c r="H626" s="6"/>
      <c r="I626" s="6"/>
      <c r="J626" s="6"/>
      <c r="K626" s="1"/>
      <c r="L626" s="16"/>
      <c r="M626" s="16"/>
      <c r="N626" s="284" t="s">
        <v>136</v>
      </c>
      <c r="O626" s="282">
        <v>10</v>
      </c>
      <c r="P626" s="282">
        <v>20</v>
      </c>
    </row>
    <row r="627" spans="1:24" ht="100.8" hidden="1" x14ac:dyDescent="0.3">
      <c r="A627" s="60"/>
      <c r="B627" s="159"/>
      <c r="C627" s="14"/>
      <c r="D627" s="14"/>
      <c r="E627" s="6"/>
      <c r="F627" s="6"/>
      <c r="G627" s="6"/>
      <c r="H627" s="6"/>
      <c r="I627" s="6"/>
      <c r="J627" s="6"/>
      <c r="K627" s="1"/>
      <c r="L627" s="16"/>
      <c r="M627" s="16"/>
      <c r="N627" s="284" t="s">
        <v>136</v>
      </c>
      <c r="O627" s="282">
        <v>20</v>
      </c>
      <c r="P627" s="282">
        <v>30</v>
      </c>
    </row>
    <row r="628" spans="1:24" ht="100.8" hidden="1" x14ac:dyDescent="0.3">
      <c r="A628" s="60"/>
      <c r="B628" s="159"/>
      <c r="C628" s="14"/>
      <c r="D628" s="14"/>
      <c r="E628" s="6"/>
      <c r="F628" s="6"/>
      <c r="G628" s="6"/>
      <c r="H628" s="6"/>
      <c r="I628" s="6"/>
      <c r="J628" s="6"/>
      <c r="K628" s="1"/>
      <c r="L628" s="16"/>
      <c r="M628" s="16"/>
      <c r="N628" s="284" t="s">
        <v>136</v>
      </c>
      <c r="O628" s="282">
        <v>30</v>
      </c>
      <c r="P628" s="282">
        <v>40</v>
      </c>
    </row>
    <row r="629" spans="1:24" ht="100.8" hidden="1" x14ac:dyDescent="0.3">
      <c r="A629" s="60"/>
      <c r="B629" s="159"/>
      <c r="C629" s="14"/>
      <c r="D629" s="14"/>
      <c r="E629" s="6"/>
      <c r="F629" s="6"/>
      <c r="G629" s="6"/>
      <c r="H629" s="6"/>
      <c r="I629" s="6"/>
      <c r="J629" s="6"/>
      <c r="K629" s="1"/>
      <c r="L629" s="16"/>
      <c r="M629" s="16"/>
      <c r="N629" s="284" t="s">
        <v>136</v>
      </c>
      <c r="O629" s="282">
        <v>40</v>
      </c>
      <c r="P629" s="282">
        <v>100</v>
      </c>
    </row>
    <row r="630" spans="1:24" hidden="1" x14ac:dyDescent="0.3">
      <c r="A630" s="60"/>
      <c r="B630" s="159"/>
      <c r="C630" s="14"/>
      <c r="D630" s="14"/>
      <c r="E630" s="6"/>
      <c r="F630" s="6"/>
      <c r="G630" s="6"/>
      <c r="H630" s="6"/>
      <c r="I630" s="6"/>
      <c r="J630" s="6"/>
      <c r="L630" s="16"/>
      <c r="M630" s="16"/>
      <c r="N630" s="282" t="s">
        <v>5</v>
      </c>
    </row>
    <row r="631" spans="1:24" hidden="1" x14ac:dyDescent="0.3">
      <c r="A631" s="60"/>
      <c r="B631" s="159"/>
      <c r="C631" s="14"/>
      <c r="D631" s="14"/>
      <c r="E631" s="6"/>
      <c r="F631" s="6"/>
      <c r="G631" s="6"/>
      <c r="H631" s="6"/>
      <c r="I631" s="6"/>
      <c r="J631" s="6"/>
      <c r="K631" s="6"/>
      <c r="L631" s="16"/>
      <c r="M631" s="16"/>
    </row>
    <row r="632" spans="1:24" ht="15" thickBot="1" x14ac:dyDescent="0.35">
      <c r="A632" s="61" t="s">
        <v>188</v>
      </c>
      <c r="B632" s="159" t="s">
        <v>188</v>
      </c>
      <c r="C632" s="14"/>
      <c r="D632" s="18"/>
      <c r="E632" s="19"/>
      <c r="F632" s="19"/>
      <c r="G632" s="19"/>
      <c r="H632" s="19"/>
      <c r="I632" s="19"/>
      <c r="J632" s="19"/>
      <c r="K632" s="19"/>
      <c r="L632" s="20"/>
      <c r="M632" s="16"/>
      <c r="X632" s="285"/>
    </row>
    <row r="633" spans="1:24" ht="15" thickBot="1" x14ac:dyDescent="0.35">
      <c r="A633" s="60" t="s">
        <v>188</v>
      </c>
      <c r="B633" s="159" t="s">
        <v>188</v>
      </c>
      <c r="C633" s="14"/>
      <c r="D633" s="6"/>
      <c r="E633" s="6"/>
      <c r="F633" s="6"/>
      <c r="G633" s="6"/>
      <c r="H633" s="6"/>
      <c r="I633" s="6"/>
      <c r="J633" s="6"/>
      <c r="K633" s="6"/>
      <c r="L633" s="6"/>
      <c r="M633" s="16"/>
    </row>
    <row r="634" spans="1:24" ht="8.4" customHeight="1" thickBot="1" x14ac:dyDescent="0.35">
      <c r="A634" s="60" t="s">
        <v>188</v>
      </c>
      <c r="B634" s="159" t="s">
        <v>188</v>
      </c>
      <c r="C634" s="14"/>
      <c r="D634" s="11"/>
      <c r="E634" s="12"/>
      <c r="F634" s="12"/>
      <c r="G634" s="12"/>
      <c r="H634" s="12"/>
      <c r="I634" s="12"/>
      <c r="J634" s="12"/>
      <c r="K634" s="12"/>
      <c r="L634" s="13"/>
      <c r="M634" s="16"/>
    </row>
    <row r="635" spans="1:24" ht="18.600000000000001" thickBot="1" x14ac:dyDescent="0.4">
      <c r="A635" s="60" t="s">
        <v>188</v>
      </c>
      <c r="B635" s="159" t="s">
        <v>188</v>
      </c>
      <c r="C635" s="14"/>
      <c r="D635" s="14"/>
      <c r="E635" s="23" t="s">
        <v>105</v>
      </c>
      <c r="F635" s="6"/>
      <c r="G635" s="31" t="s">
        <v>183</v>
      </c>
      <c r="H635" s="24" t="s">
        <v>59</v>
      </c>
      <c r="I635" s="6"/>
      <c r="J635" s="6"/>
      <c r="K635" s="15" t="s">
        <v>7</v>
      </c>
      <c r="L635" s="16"/>
      <c r="M635" s="16"/>
    </row>
    <row r="636" spans="1:24" ht="49.05" customHeight="1" thickBot="1" x14ac:dyDescent="0.35">
      <c r="A636" s="60" t="s">
        <v>188</v>
      </c>
      <c r="B636" s="159" t="s">
        <v>188</v>
      </c>
      <c r="C636" s="14"/>
      <c r="D636" s="14"/>
      <c r="E636" s="6"/>
      <c r="F636" s="6"/>
      <c r="G636" s="6"/>
      <c r="H636" s="6"/>
      <c r="I636" s="6"/>
      <c r="J636" s="6"/>
      <c r="K636" s="2" t="str">
        <f>IF(AND(G635&gt;=O637,G635&lt;=P637),N637,IF(AND(G635&gt;=O638,G635&lt;=P638),N638,IF(AND(G635&gt;=O639,G635&lt;=P639),N639,IF(AND(G635&gt;=O640,G635&lt;=P640),N640,IF(AND(G635&gt;=O641,G635&lt;=P641),N641,IF(AND(G635&gt;=O642,G635&lt;=P642),N642,N643))))))</f>
        <v>Verify Data Entry</v>
      </c>
      <c r="L636" s="16"/>
      <c r="M636" s="16"/>
      <c r="O636" s="282" t="s">
        <v>0</v>
      </c>
      <c r="P636" s="282" t="s">
        <v>1</v>
      </c>
    </row>
    <row r="637" spans="1:24" ht="144.6" hidden="1" customHeight="1" x14ac:dyDescent="0.3">
      <c r="A637" s="60"/>
      <c r="B637" s="159"/>
      <c r="C637" s="14"/>
      <c r="D637" s="14"/>
      <c r="E637" s="6"/>
      <c r="F637" s="6"/>
      <c r="G637" s="6"/>
      <c r="H637" s="6"/>
      <c r="I637" s="6"/>
      <c r="J637" s="6"/>
      <c r="K637" s="1"/>
      <c r="L637" s="16"/>
      <c r="M637" s="16"/>
      <c r="N637" s="284" t="s">
        <v>137</v>
      </c>
      <c r="O637" s="282">
        <v>0</v>
      </c>
      <c r="P637" s="282">
        <v>0.1</v>
      </c>
    </row>
    <row r="638" spans="1:24" ht="127.8" hidden="1" customHeight="1" x14ac:dyDescent="0.3">
      <c r="A638" s="60"/>
      <c r="B638" s="159"/>
      <c r="C638" s="14"/>
      <c r="D638" s="14"/>
      <c r="E638" s="6"/>
      <c r="F638" s="6"/>
      <c r="G638" s="6"/>
      <c r="H638" s="6"/>
      <c r="I638" s="6"/>
      <c r="J638" s="6"/>
      <c r="K638" s="1"/>
      <c r="L638" s="16"/>
      <c r="M638" s="16"/>
      <c r="N638" s="284" t="s">
        <v>138</v>
      </c>
      <c r="O638" s="282">
        <v>0.1</v>
      </c>
      <c r="P638" s="282">
        <v>10</v>
      </c>
    </row>
    <row r="639" spans="1:24" ht="28.8" hidden="1" x14ac:dyDescent="0.3">
      <c r="A639" s="60"/>
      <c r="B639" s="159"/>
      <c r="C639" s="14"/>
      <c r="D639" s="14"/>
      <c r="E639" s="6"/>
      <c r="F639" s="6"/>
      <c r="G639" s="6"/>
      <c r="H639" s="6"/>
      <c r="I639" s="6"/>
      <c r="J639" s="6"/>
      <c r="K639" s="1"/>
      <c r="L639" s="16"/>
      <c r="M639" s="16"/>
      <c r="N639" s="284" t="s">
        <v>138</v>
      </c>
      <c r="O639" s="282">
        <v>10</v>
      </c>
      <c r="P639" s="282">
        <v>20</v>
      </c>
    </row>
    <row r="640" spans="1:24" ht="28.8" hidden="1" x14ac:dyDescent="0.3">
      <c r="A640" s="60"/>
      <c r="B640" s="159"/>
      <c r="C640" s="14"/>
      <c r="D640" s="14"/>
      <c r="E640" s="6"/>
      <c r="F640" s="6"/>
      <c r="G640" s="6"/>
      <c r="H640" s="6"/>
      <c r="I640" s="6"/>
      <c r="J640" s="6"/>
      <c r="K640" s="1"/>
      <c r="L640" s="16"/>
      <c r="M640" s="16"/>
      <c r="N640" s="284" t="s">
        <v>138</v>
      </c>
      <c r="O640" s="282">
        <v>20</v>
      </c>
      <c r="P640" s="282">
        <v>30</v>
      </c>
    </row>
    <row r="641" spans="1:52" ht="28.8" hidden="1" x14ac:dyDescent="0.3">
      <c r="A641" s="60"/>
      <c r="B641" s="159"/>
      <c r="C641" s="14"/>
      <c r="D641" s="14"/>
      <c r="E641" s="6"/>
      <c r="F641" s="6"/>
      <c r="G641" s="6"/>
      <c r="H641" s="6"/>
      <c r="I641" s="6"/>
      <c r="J641" s="6"/>
      <c r="K641" s="1"/>
      <c r="L641" s="16"/>
      <c r="M641" s="16"/>
      <c r="N641" s="284" t="s">
        <v>138</v>
      </c>
      <c r="O641" s="282">
        <v>30</v>
      </c>
      <c r="P641" s="282">
        <v>40</v>
      </c>
    </row>
    <row r="642" spans="1:52" ht="28.8" hidden="1" x14ac:dyDescent="0.3">
      <c r="A642" s="60"/>
      <c r="B642" s="159"/>
      <c r="C642" s="14"/>
      <c r="D642" s="14"/>
      <c r="E642" s="6"/>
      <c r="F642" s="6"/>
      <c r="G642" s="6"/>
      <c r="H642" s="6"/>
      <c r="I642" s="6"/>
      <c r="J642" s="6"/>
      <c r="K642" s="1"/>
      <c r="L642" s="16"/>
      <c r="M642" s="16"/>
      <c r="N642" s="284" t="s">
        <v>138</v>
      </c>
      <c r="O642" s="282">
        <v>40</v>
      </c>
      <c r="P642" s="282">
        <v>100</v>
      </c>
    </row>
    <row r="643" spans="1:52" hidden="1" x14ac:dyDescent="0.3">
      <c r="A643" s="60"/>
      <c r="B643" s="159"/>
      <c r="C643" s="14"/>
      <c r="D643" s="14"/>
      <c r="E643" s="6"/>
      <c r="F643" s="6"/>
      <c r="G643" s="6"/>
      <c r="H643" s="6"/>
      <c r="I643" s="6"/>
      <c r="J643" s="6"/>
      <c r="L643" s="16"/>
      <c r="M643" s="16"/>
      <c r="N643" s="282" t="s">
        <v>5</v>
      </c>
    </row>
    <row r="644" spans="1:52" hidden="1" x14ac:dyDescent="0.3">
      <c r="A644" s="60"/>
      <c r="B644" s="159"/>
      <c r="C644" s="14"/>
      <c r="D644" s="14"/>
      <c r="E644" s="6"/>
      <c r="F644" s="6"/>
      <c r="G644" s="6"/>
      <c r="H644" s="6"/>
      <c r="I644" s="6"/>
      <c r="J644" s="6"/>
      <c r="K644" s="6"/>
      <c r="L644" s="16"/>
      <c r="M644" s="16"/>
    </row>
    <row r="645" spans="1:52" ht="15" thickBot="1" x14ac:dyDescent="0.35">
      <c r="A645" s="61" t="s">
        <v>190</v>
      </c>
      <c r="B645" s="159" t="s">
        <v>188</v>
      </c>
      <c r="C645" s="14"/>
      <c r="D645" s="18"/>
      <c r="E645" s="19"/>
      <c r="F645" s="19"/>
      <c r="G645" s="19"/>
      <c r="H645" s="19"/>
      <c r="I645" s="19"/>
      <c r="J645" s="19"/>
      <c r="K645" s="19"/>
      <c r="L645" s="20"/>
      <c r="M645" s="16"/>
      <c r="X645" s="285"/>
    </row>
    <row r="646" spans="1:52" x14ac:dyDescent="0.3">
      <c r="A646" s="60" t="s">
        <v>190</v>
      </c>
      <c r="B646" s="159" t="s">
        <v>188</v>
      </c>
      <c r="C646" s="14"/>
      <c r="D646" s="6"/>
      <c r="E646" s="6"/>
      <c r="F646" s="6"/>
      <c r="G646" s="6"/>
      <c r="H646" s="6"/>
      <c r="I646" s="6"/>
      <c r="J646" s="6"/>
      <c r="K646" s="6"/>
      <c r="L646" s="6"/>
      <c r="M646" s="16"/>
    </row>
    <row r="647" spans="1:52" x14ac:dyDescent="0.3">
      <c r="A647" s="61" t="s">
        <v>188</v>
      </c>
      <c r="B647" s="159" t="s">
        <v>188</v>
      </c>
      <c r="C647" s="14"/>
      <c r="D647" s="6"/>
      <c r="E647" s="6"/>
      <c r="F647" s="6"/>
      <c r="G647" s="6"/>
      <c r="H647" s="6"/>
      <c r="I647" s="6"/>
      <c r="J647" s="6"/>
      <c r="K647" s="6"/>
      <c r="L647" s="6"/>
      <c r="M647" s="16"/>
    </row>
    <row r="648" spans="1:52" ht="15" thickBot="1" x14ac:dyDescent="0.35">
      <c r="A648" s="61" t="s">
        <v>188</v>
      </c>
      <c r="B648" s="159" t="s">
        <v>188</v>
      </c>
      <c r="C648" s="18"/>
      <c r="D648" s="19"/>
      <c r="E648" s="19"/>
      <c r="F648" s="19"/>
      <c r="G648" s="19"/>
      <c r="H648" s="19"/>
      <c r="I648" s="19"/>
      <c r="J648" s="19"/>
      <c r="K648" s="19"/>
      <c r="L648" s="19"/>
      <c r="M648" s="20"/>
    </row>
    <row r="649" spans="1:52" s="21" customFormat="1" ht="7.2" customHeight="1" thickBot="1" x14ac:dyDescent="0.35">
      <c r="A649" s="61" t="s">
        <v>188</v>
      </c>
      <c r="B649" s="159" t="s">
        <v>188</v>
      </c>
      <c r="N649" s="282"/>
      <c r="O649" s="282"/>
      <c r="P649" s="282"/>
      <c r="Q649" s="282"/>
      <c r="R649" s="282"/>
      <c r="S649" s="282"/>
      <c r="T649" s="282"/>
      <c r="U649" s="282"/>
      <c r="V649" s="282"/>
      <c r="W649" s="282"/>
      <c r="X649" s="282"/>
      <c r="Y649" s="282"/>
      <c r="Z649" s="282"/>
      <c r="AA649" s="282"/>
      <c r="AB649" s="282"/>
      <c r="AC649" s="282"/>
      <c r="AD649" s="282"/>
      <c r="AE649" s="282"/>
      <c r="AF649" s="282"/>
      <c r="AG649" s="282"/>
      <c r="AH649" s="282"/>
      <c r="AI649" s="282"/>
      <c r="AJ649" s="282"/>
      <c r="AK649" s="282"/>
      <c r="AL649" s="282"/>
      <c r="AM649" s="282"/>
      <c r="AN649" s="282"/>
      <c r="AO649" s="282"/>
      <c r="AP649" s="282"/>
      <c r="AQ649" s="282"/>
      <c r="AR649" s="282"/>
      <c r="AS649" s="282"/>
      <c r="AT649" s="282"/>
      <c r="AU649" s="282"/>
      <c r="AV649" s="282"/>
      <c r="AW649" s="282"/>
      <c r="AX649" s="282"/>
      <c r="AY649" s="282"/>
      <c r="AZ649" s="282"/>
    </row>
    <row r="650" spans="1:52" ht="15" thickBot="1" x14ac:dyDescent="0.35">
      <c r="A650" s="60" t="s">
        <v>188</v>
      </c>
      <c r="B650" s="159" t="s">
        <v>188</v>
      </c>
      <c r="C650" s="11"/>
      <c r="D650" s="12"/>
      <c r="E650" s="12"/>
      <c r="F650" s="12"/>
      <c r="G650" s="12"/>
      <c r="H650" s="12"/>
      <c r="I650" s="12"/>
      <c r="J650" s="12"/>
      <c r="K650" s="12"/>
      <c r="L650" s="12"/>
      <c r="M650" s="13"/>
    </row>
    <row r="651" spans="1:52" ht="28.2" customHeight="1" thickBot="1" x14ac:dyDescent="0.45">
      <c r="A651" s="60" t="s">
        <v>188</v>
      </c>
      <c r="B651" s="159" t="s">
        <v>188</v>
      </c>
      <c r="C651" s="14"/>
      <c r="D651" s="169" t="s">
        <v>155</v>
      </c>
      <c r="E651" s="9"/>
      <c r="F651" s="9"/>
      <c r="G651" s="9"/>
      <c r="H651" s="9"/>
      <c r="I651" s="9"/>
      <c r="J651" s="10"/>
      <c r="K651" s="7"/>
      <c r="L651" s="7"/>
      <c r="M651" s="22"/>
      <c r="N651" s="283"/>
    </row>
    <row r="652" spans="1:52" ht="15" thickBot="1" x14ac:dyDescent="0.35">
      <c r="A652" s="60" t="s">
        <v>188</v>
      </c>
      <c r="B652" s="159" t="s">
        <v>188</v>
      </c>
      <c r="C652" s="14"/>
      <c r="D652" s="6"/>
      <c r="E652" s="6"/>
      <c r="F652" s="6"/>
      <c r="G652" s="6"/>
      <c r="H652" s="6"/>
      <c r="I652" s="6"/>
      <c r="J652" s="6"/>
      <c r="K652" s="6"/>
      <c r="L652" s="6"/>
      <c r="M652" s="16"/>
    </row>
    <row r="653" spans="1:52" ht="8.4" customHeight="1" x14ac:dyDescent="0.3">
      <c r="A653" s="60" t="s">
        <v>188</v>
      </c>
      <c r="B653" s="159" t="s">
        <v>188</v>
      </c>
      <c r="C653" s="14"/>
      <c r="D653" s="11"/>
      <c r="E653" s="12"/>
      <c r="F653" s="12"/>
      <c r="G653" s="12"/>
      <c r="H653" s="12"/>
      <c r="I653" s="12"/>
      <c r="J653" s="12"/>
      <c r="K653" s="12"/>
      <c r="L653" s="13"/>
      <c r="M653" s="16"/>
    </row>
    <row r="654" spans="1:52" ht="18" x14ac:dyDescent="0.35">
      <c r="A654" s="60" t="s">
        <v>188</v>
      </c>
      <c r="B654" s="159" t="s">
        <v>188</v>
      </c>
      <c r="C654" s="14"/>
      <c r="D654" s="14"/>
      <c r="E654" s="32" t="str">
        <f>E53</f>
        <v>Magnesium</v>
      </c>
      <c r="F654" s="33"/>
      <c r="G654" s="55">
        <f>E64</f>
        <v>0</v>
      </c>
      <c r="H654" s="34" t="str">
        <f>F64</f>
        <v>ml per day</v>
      </c>
      <c r="I654" s="34" t="str">
        <f>G64</f>
        <v>for</v>
      </c>
      <c r="J654" s="35">
        <f>H64</f>
        <v>0</v>
      </c>
      <c r="K654" s="34" t="str">
        <f>I64</f>
        <v>day(s)</v>
      </c>
      <c r="L654" s="16"/>
      <c r="M654" s="16"/>
    </row>
    <row r="655" spans="1:52" ht="18" x14ac:dyDescent="0.35">
      <c r="A655" s="60" t="s">
        <v>188</v>
      </c>
      <c r="B655" s="159" t="s">
        <v>188</v>
      </c>
      <c r="C655" s="14"/>
      <c r="D655" s="14"/>
      <c r="E655" s="36" t="str">
        <f>E89</f>
        <v>Calcium</v>
      </c>
      <c r="F655" s="37"/>
      <c r="G655" s="160">
        <f>E100</f>
        <v>0</v>
      </c>
      <c r="H655" s="38" t="str">
        <f>F100</f>
        <v>ml per day</v>
      </c>
      <c r="I655" s="38" t="str">
        <f>G100</f>
        <v>for</v>
      </c>
      <c r="J655" s="39">
        <f>H100</f>
        <v>0</v>
      </c>
      <c r="K655" s="38" t="str">
        <f>I100</f>
        <v>day(s)</v>
      </c>
      <c r="L655" s="16"/>
      <c r="M655" s="16"/>
    </row>
    <row r="656" spans="1:52" ht="18" x14ac:dyDescent="0.35">
      <c r="A656" s="61" t="s">
        <v>188</v>
      </c>
      <c r="B656" s="159" t="s">
        <v>188</v>
      </c>
      <c r="C656" s="14"/>
      <c r="D656" s="14"/>
      <c r="E656" s="36" t="str">
        <f>E111</f>
        <v>Potassium</v>
      </c>
      <c r="F656" s="37"/>
      <c r="G656" s="160">
        <f>E122</f>
        <v>0</v>
      </c>
      <c r="H656" s="38" t="str">
        <f>F122</f>
        <v>ml per day</v>
      </c>
      <c r="I656" s="38" t="str">
        <f>G122</f>
        <v>for</v>
      </c>
      <c r="J656" s="39">
        <f>H122</f>
        <v>0</v>
      </c>
      <c r="K656" s="38" t="str">
        <f>I122</f>
        <v>day(s)</v>
      </c>
      <c r="L656" s="16"/>
      <c r="M656" s="16"/>
    </row>
    <row r="657" spans="1:13" ht="18" x14ac:dyDescent="0.35">
      <c r="A657" s="61" t="s">
        <v>188</v>
      </c>
      <c r="B657" s="159" t="s">
        <v>188</v>
      </c>
      <c r="C657" s="14"/>
      <c r="D657" s="14"/>
      <c r="E657" s="36" t="str">
        <f>E130</f>
        <v>Bromine/Bromide</v>
      </c>
      <c r="F657" s="37"/>
      <c r="G657" s="160">
        <f>E141</f>
        <v>0</v>
      </c>
      <c r="H657" s="38" t="str">
        <f>F141</f>
        <v>ml per day</v>
      </c>
      <c r="I657" s="38" t="str">
        <f>G141</f>
        <v>for</v>
      </c>
      <c r="J657" s="39">
        <f>H141</f>
        <v>0</v>
      </c>
      <c r="K657" s="38" t="str">
        <f>I141</f>
        <v>day(s)</v>
      </c>
      <c r="L657" s="16"/>
      <c r="M657" s="16"/>
    </row>
    <row r="658" spans="1:13" ht="18" x14ac:dyDescent="0.35">
      <c r="A658" s="61" t="s">
        <v>188</v>
      </c>
      <c r="B658" s="159" t="s">
        <v>188</v>
      </c>
      <c r="C658" s="14"/>
      <c r="D658" s="14"/>
      <c r="E658" s="36" t="str">
        <f>E149</f>
        <v>Strontium</v>
      </c>
      <c r="F658" s="37"/>
      <c r="G658" s="160">
        <f>E160</f>
        <v>0</v>
      </c>
      <c r="H658" s="38" t="str">
        <f>F160</f>
        <v>ml per day</v>
      </c>
      <c r="I658" s="38" t="str">
        <f>G160</f>
        <v>for</v>
      </c>
      <c r="J658" s="39">
        <f>H160</f>
        <v>0</v>
      </c>
      <c r="K658" s="38" t="str">
        <f>I160</f>
        <v>day(s)</v>
      </c>
      <c r="L658" s="16"/>
      <c r="M658" s="16"/>
    </row>
    <row r="659" spans="1:13" ht="18" x14ac:dyDescent="0.35">
      <c r="A659" s="61" t="s">
        <v>188</v>
      </c>
      <c r="B659" s="159" t="s">
        <v>188</v>
      </c>
      <c r="C659" s="14"/>
      <c r="D659" s="14"/>
      <c r="E659" s="36" t="str">
        <f>E168</f>
        <v>Boron</v>
      </c>
      <c r="F659" s="37"/>
      <c r="G659" s="160">
        <f>E179</f>
        <v>0</v>
      </c>
      <c r="H659" s="38" t="str">
        <f>F179</f>
        <v>ml per day</v>
      </c>
      <c r="I659" s="38" t="str">
        <f>G179</f>
        <v>for</v>
      </c>
      <c r="J659" s="39">
        <f>H179</f>
        <v>0</v>
      </c>
      <c r="K659" s="38" t="str">
        <f>I179</f>
        <v>day(s)</v>
      </c>
      <c r="L659" s="16"/>
      <c r="M659" s="16"/>
    </row>
    <row r="660" spans="1:13" ht="18" x14ac:dyDescent="0.35">
      <c r="A660" s="61" t="s">
        <v>188</v>
      </c>
      <c r="B660" s="159" t="s">
        <v>188</v>
      </c>
      <c r="C660" s="14"/>
      <c r="D660" s="14"/>
      <c r="E660" s="32" t="str">
        <f>E187</f>
        <v>Fluoride/Flourine</v>
      </c>
      <c r="F660" s="33"/>
      <c r="G660" s="55">
        <f>E199</f>
        <v>0</v>
      </c>
      <c r="H660" s="34" t="str">
        <f>F199</f>
        <v>ml per day</v>
      </c>
      <c r="I660" s="34" t="str">
        <f>G199</f>
        <v>for</v>
      </c>
      <c r="J660" s="35">
        <f>H199</f>
        <v>0</v>
      </c>
      <c r="K660" s="34" t="str">
        <f>I199</f>
        <v>day(s)</v>
      </c>
      <c r="L660" s="16"/>
      <c r="M660" s="16"/>
    </row>
    <row r="661" spans="1:13" ht="18" x14ac:dyDescent="0.35">
      <c r="A661" s="61" t="s">
        <v>188</v>
      </c>
      <c r="B661" s="159" t="s">
        <v>188</v>
      </c>
      <c r="C661" s="14"/>
      <c r="D661" s="14"/>
      <c r="E661" s="40" t="str">
        <f>E208</f>
        <v>Rubidium</v>
      </c>
      <c r="F661" s="41"/>
      <c r="G661" s="42" t="str">
        <f>E211</f>
        <v>First Initial one time correction dosage of 0.2mg/L  (Reef Moonshiners Rubidium)</v>
      </c>
      <c r="H661" s="43"/>
      <c r="I661" s="43"/>
      <c r="J661" s="43"/>
      <c r="K661" s="43"/>
      <c r="L661" s="16"/>
      <c r="M661" s="16"/>
    </row>
    <row r="662" spans="1:13" ht="18" x14ac:dyDescent="0.35">
      <c r="A662" s="61" t="s">
        <v>188</v>
      </c>
      <c r="B662" s="159" t="s">
        <v>188</v>
      </c>
      <c r="C662" s="14"/>
      <c r="D662" s="14"/>
      <c r="E662" s="23"/>
      <c r="F662" s="6"/>
      <c r="G662" s="17" t="e">
        <f>E212</f>
        <v>#VALUE!</v>
      </c>
      <c r="H662" s="17" t="str">
        <f>F212</f>
        <v>ml per day</v>
      </c>
      <c r="I662" s="17" t="str">
        <f>G212</f>
        <v>for</v>
      </c>
      <c r="J662" s="44">
        <f>H212</f>
        <v>2</v>
      </c>
      <c r="K662" s="17" t="str">
        <f>I212</f>
        <v>day(s)</v>
      </c>
      <c r="L662" s="16"/>
      <c r="M662" s="16"/>
    </row>
    <row r="663" spans="1:13" ht="18" x14ac:dyDescent="0.35">
      <c r="A663" s="61" t="s">
        <v>188</v>
      </c>
      <c r="B663" s="159" t="s">
        <v>188</v>
      </c>
      <c r="C663" s="14"/>
      <c r="D663" s="14"/>
      <c r="E663" s="23"/>
      <c r="F663" s="6"/>
      <c r="G663" s="45" t="str">
        <f>E215</f>
        <v>Regime A : Montlhy subsequent dosage of 0.033mg/L  (Reef Moonshiners Rubidium)</v>
      </c>
      <c r="H663" s="17"/>
      <c r="I663" s="17"/>
      <c r="J663" s="17"/>
      <c r="K663" s="17"/>
      <c r="L663" s="16"/>
      <c r="M663" s="16"/>
    </row>
    <row r="664" spans="1:13" ht="18" x14ac:dyDescent="0.35">
      <c r="A664" s="61" t="s">
        <v>188</v>
      </c>
      <c r="B664" s="159" t="s">
        <v>188</v>
      </c>
      <c r="C664" s="14"/>
      <c r="D664" s="14"/>
      <c r="E664" s="23"/>
      <c r="F664" s="6"/>
      <c r="G664" s="17" t="e">
        <f>E216</f>
        <v>#VALUE!</v>
      </c>
      <c r="H664" s="17" t="str">
        <f>F216</f>
        <v>ml per day</v>
      </c>
      <c r="I664" s="17" t="str">
        <f>G216</f>
        <v>for</v>
      </c>
      <c r="J664" s="44">
        <f>H216</f>
        <v>1</v>
      </c>
      <c r="K664" s="17" t="str">
        <f>I216</f>
        <v>day(s)</v>
      </c>
      <c r="L664" s="16"/>
      <c r="M664" s="16"/>
    </row>
    <row r="665" spans="1:13" ht="18" x14ac:dyDescent="0.35">
      <c r="A665" s="61" t="s">
        <v>188</v>
      </c>
      <c r="B665" s="159" t="s">
        <v>188</v>
      </c>
      <c r="C665" s="14"/>
      <c r="D665" s="14"/>
      <c r="E665" s="23"/>
      <c r="F665" s="6"/>
      <c r="G665" s="45" t="str">
        <f>E219</f>
        <v>Regime B : Daily subsequent dosage of 0.0011mg/L  (Reef Moonshiners Rubidium)</v>
      </c>
      <c r="H665" s="17"/>
      <c r="I665" s="17"/>
      <c r="J665" s="17"/>
      <c r="K665" s="17"/>
      <c r="L665" s="16"/>
      <c r="M665" s="16"/>
    </row>
    <row r="666" spans="1:13" ht="18" x14ac:dyDescent="0.35">
      <c r="A666" s="61" t="s">
        <v>188</v>
      </c>
      <c r="B666" s="159" t="s">
        <v>188</v>
      </c>
      <c r="C666" s="14"/>
      <c r="D666" s="14"/>
      <c r="E666" s="32"/>
      <c r="F666" s="33"/>
      <c r="G666" s="34" t="e">
        <f>E220</f>
        <v>#VALUE!</v>
      </c>
      <c r="H666" s="34" t="str">
        <f>F220</f>
        <v>ml daily</v>
      </c>
      <c r="I666" s="34"/>
      <c r="J666" s="34"/>
      <c r="K666" s="34"/>
      <c r="L666" s="16"/>
      <c r="M666" s="16"/>
    </row>
    <row r="667" spans="1:13" ht="18" customHeight="1" x14ac:dyDescent="0.35">
      <c r="A667" s="61" t="s">
        <v>188</v>
      </c>
      <c r="B667" s="159" t="s">
        <v>188</v>
      </c>
      <c r="C667" s="14"/>
      <c r="D667" s="14"/>
      <c r="E667" s="40" t="str">
        <f>E269</f>
        <v>Iodine</v>
      </c>
      <c r="F667" s="41"/>
      <c r="G667" s="350" t="str">
        <f>E279</f>
        <v>Verify Data Entry</v>
      </c>
      <c r="H667" s="350"/>
      <c r="I667" s="350"/>
      <c r="J667" s="350"/>
      <c r="K667" s="350"/>
      <c r="L667" s="46"/>
      <c r="M667" s="16"/>
    </row>
    <row r="668" spans="1:13" ht="18" x14ac:dyDescent="0.35">
      <c r="A668" s="61" t="s">
        <v>188</v>
      </c>
      <c r="B668" s="159" t="s">
        <v>188</v>
      </c>
      <c r="C668" s="14"/>
      <c r="D668" s="14"/>
      <c r="E668" s="23"/>
      <c r="F668" s="6"/>
      <c r="G668" s="351"/>
      <c r="H668" s="351"/>
      <c r="I668" s="351"/>
      <c r="J668" s="351"/>
      <c r="K668" s="351"/>
      <c r="L668" s="46"/>
      <c r="M668" s="16"/>
    </row>
    <row r="669" spans="1:13" ht="18" x14ac:dyDescent="0.35">
      <c r="A669" s="61" t="s">
        <v>188</v>
      </c>
      <c r="B669" s="159" t="s">
        <v>188</v>
      </c>
      <c r="C669" s="14"/>
      <c r="D669" s="14"/>
      <c r="E669" s="23"/>
      <c r="F669" s="6"/>
      <c r="G669" s="351"/>
      <c r="H669" s="351"/>
      <c r="I669" s="351"/>
      <c r="J669" s="351"/>
      <c r="K669" s="351"/>
      <c r="L669" s="46"/>
      <c r="M669" s="16"/>
    </row>
    <row r="670" spans="1:13" ht="18" x14ac:dyDescent="0.35">
      <c r="A670" s="61" t="s">
        <v>188</v>
      </c>
      <c r="B670" s="159" t="s">
        <v>188</v>
      </c>
      <c r="C670" s="14"/>
      <c r="D670" s="14"/>
      <c r="E670" s="23"/>
      <c r="F670" s="6"/>
      <c r="G670" s="351"/>
      <c r="H670" s="351"/>
      <c r="I670" s="351"/>
      <c r="J670" s="351"/>
      <c r="K670" s="351"/>
      <c r="L670" s="46"/>
      <c r="M670" s="16"/>
    </row>
    <row r="671" spans="1:13" ht="18" x14ac:dyDescent="0.35">
      <c r="A671" s="61" t="s">
        <v>188</v>
      </c>
      <c r="B671" s="159" t="s">
        <v>188</v>
      </c>
      <c r="C671" s="14"/>
      <c r="D671" s="14"/>
      <c r="E671" s="23"/>
      <c r="F671" s="6"/>
      <c r="G671" s="351"/>
      <c r="H671" s="351"/>
      <c r="I671" s="351"/>
      <c r="J671" s="351"/>
      <c r="K671" s="351"/>
      <c r="L671" s="46"/>
      <c r="M671" s="16"/>
    </row>
    <row r="672" spans="1:13" ht="18" x14ac:dyDescent="0.35">
      <c r="A672" s="61" t="s">
        <v>188</v>
      </c>
      <c r="B672" s="159" t="s">
        <v>188</v>
      </c>
      <c r="C672" s="14"/>
      <c r="D672" s="14"/>
      <c r="E672" s="23"/>
      <c r="F672" s="6"/>
      <c r="G672" s="351"/>
      <c r="H672" s="351"/>
      <c r="I672" s="351"/>
      <c r="J672" s="351"/>
      <c r="K672" s="351"/>
      <c r="L672" s="46"/>
      <c r="M672" s="16"/>
    </row>
    <row r="673" spans="1:13" ht="18" x14ac:dyDescent="0.35">
      <c r="A673" s="61" t="s">
        <v>188</v>
      </c>
      <c r="B673" s="159" t="s">
        <v>188</v>
      </c>
      <c r="C673" s="14"/>
      <c r="D673" s="14"/>
      <c r="E673" s="23"/>
      <c r="F673" s="6"/>
      <c r="G673" s="351"/>
      <c r="H673" s="351"/>
      <c r="I673" s="351"/>
      <c r="J673" s="351"/>
      <c r="K673" s="351"/>
      <c r="L673" s="46"/>
      <c r="M673" s="16"/>
    </row>
    <row r="674" spans="1:13" ht="18" x14ac:dyDescent="0.35">
      <c r="A674" s="61" t="s">
        <v>188</v>
      </c>
      <c r="B674" s="159" t="s">
        <v>188</v>
      </c>
      <c r="C674" s="14"/>
      <c r="D674" s="14"/>
      <c r="E674" s="32"/>
      <c r="F674" s="33"/>
      <c r="G674" s="352"/>
      <c r="H674" s="352"/>
      <c r="I674" s="352"/>
      <c r="J674" s="352"/>
      <c r="K674" s="352"/>
      <c r="L674" s="46"/>
      <c r="M674" s="16"/>
    </row>
    <row r="675" spans="1:13" ht="18" x14ac:dyDescent="0.35">
      <c r="A675" s="61" t="s">
        <v>188</v>
      </c>
      <c r="B675" s="159" t="s">
        <v>188</v>
      </c>
      <c r="C675" s="14"/>
      <c r="D675" s="14"/>
      <c r="E675" s="36" t="str">
        <f>E287</f>
        <v>Barium</v>
      </c>
      <c r="F675" s="37"/>
      <c r="G675" s="47">
        <f>E299</f>
        <v>0</v>
      </c>
      <c r="H675" s="47" t="str">
        <f>F299</f>
        <v>ml per day</v>
      </c>
      <c r="I675" s="47" t="str">
        <f>G299</f>
        <v>for</v>
      </c>
      <c r="J675" s="48">
        <f>H299</f>
        <v>0</v>
      </c>
      <c r="K675" s="47" t="str">
        <f>I299</f>
        <v>day(s)</v>
      </c>
      <c r="L675" s="49"/>
      <c r="M675" s="16"/>
    </row>
    <row r="676" spans="1:13" ht="18" x14ac:dyDescent="0.35">
      <c r="A676" s="61" t="s">
        <v>188</v>
      </c>
      <c r="B676" s="159" t="s">
        <v>188</v>
      </c>
      <c r="C676" s="14"/>
      <c r="D676" s="14"/>
      <c r="E676" s="36" t="str">
        <f>E307</f>
        <v>Molybdenum</v>
      </c>
      <c r="F676" s="37"/>
      <c r="G676" s="47">
        <f>E318</f>
        <v>0</v>
      </c>
      <c r="H676" s="47" t="str">
        <f>F318</f>
        <v>ml per day</v>
      </c>
      <c r="I676" s="47" t="str">
        <f>G318</f>
        <v>for</v>
      </c>
      <c r="J676" s="48">
        <f>H318</f>
        <v>0</v>
      </c>
      <c r="K676" s="47" t="str">
        <f>I318</f>
        <v>day(s)</v>
      </c>
      <c r="L676" s="49"/>
      <c r="M676" s="16"/>
    </row>
    <row r="677" spans="1:13" ht="18" x14ac:dyDescent="0.35">
      <c r="A677" s="61" t="s">
        <v>188</v>
      </c>
      <c r="B677" s="159" t="s">
        <v>188</v>
      </c>
      <c r="C677" s="14"/>
      <c r="D677" s="14"/>
      <c r="E677" s="36" t="str">
        <f>E326</f>
        <v>Nickel</v>
      </c>
      <c r="F677" s="37"/>
      <c r="G677" s="47">
        <f>E338</f>
        <v>0</v>
      </c>
      <c r="H677" s="47" t="str">
        <f>F338</f>
        <v>ml per day</v>
      </c>
      <c r="I677" s="47" t="str">
        <f>G338</f>
        <v>for</v>
      </c>
      <c r="J677" s="48">
        <f>H338</f>
        <v>0</v>
      </c>
      <c r="K677" s="47" t="str">
        <f>I338</f>
        <v>day(s)</v>
      </c>
      <c r="L677" s="49"/>
      <c r="M677" s="16"/>
    </row>
    <row r="678" spans="1:13" ht="18" x14ac:dyDescent="0.35">
      <c r="A678" s="61" t="s">
        <v>188</v>
      </c>
      <c r="B678" s="159" t="s">
        <v>188</v>
      </c>
      <c r="C678" s="14"/>
      <c r="D678" s="14"/>
      <c r="E678" s="40" t="str">
        <f>E346</f>
        <v>Manganese</v>
      </c>
      <c r="F678" s="41"/>
      <c r="G678" s="50">
        <f>E357</f>
        <v>0</v>
      </c>
      <c r="H678" s="51" t="str">
        <f>F357</f>
        <v>ml per day</v>
      </c>
      <c r="I678" s="51"/>
      <c r="J678" s="52" t="s">
        <v>147</v>
      </c>
      <c r="K678" s="50"/>
      <c r="L678" s="49"/>
      <c r="M678" s="16"/>
    </row>
    <row r="679" spans="1:13" ht="18" x14ac:dyDescent="0.35">
      <c r="A679" s="61" t="s">
        <v>188</v>
      </c>
      <c r="B679" s="159" t="s">
        <v>188</v>
      </c>
      <c r="C679" s="14"/>
      <c r="D679" s="14"/>
      <c r="E679" s="53"/>
      <c r="F679" s="33"/>
      <c r="G679" s="54">
        <f>E364</f>
        <v>0</v>
      </c>
      <c r="H679" s="55" t="str">
        <f>F364</f>
        <v>ml per day</v>
      </c>
      <c r="I679" s="55"/>
      <c r="J679" s="56" t="s">
        <v>151</v>
      </c>
      <c r="K679" s="54"/>
      <c r="L679" s="49"/>
      <c r="M679" s="16"/>
    </row>
    <row r="680" spans="1:13" ht="18" x14ac:dyDescent="0.35">
      <c r="A680" s="61" t="s">
        <v>188</v>
      </c>
      <c r="B680" s="159" t="s">
        <v>188</v>
      </c>
      <c r="C680" s="14"/>
      <c r="D680" s="14"/>
      <c r="E680" s="40" t="str">
        <f>E403</f>
        <v>Chromium/Chrome</v>
      </c>
      <c r="F680" s="41"/>
      <c r="G680" s="50">
        <f>E414</f>
        <v>0</v>
      </c>
      <c r="H680" s="51" t="str">
        <f>F414</f>
        <v>ml per day</v>
      </c>
      <c r="I680" s="51"/>
      <c r="J680" s="52" t="s">
        <v>148</v>
      </c>
      <c r="K680" s="50"/>
      <c r="L680" s="49"/>
      <c r="M680" s="16"/>
    </row>
    <row r="681" spans="1:13" ht="18" x14ac:dyDescent="0.35">
      <c r="A681" s="61" t="s">
        <v>188</v>
      </c>
      <c r="B681" s="159" t="s">
        <v>188</v>
      </c>
      <c r="C681" s="14"/>
      <c r="D681" s="14"/>
      <c r="E681" s="32"/>
      <c r="F681" s="33"/>
      <c r="G681" s="54">
        <f>E421</f>
        <v>0</v>
      </c>
      <c r="H681" s="55" t="str">
        <f>F421</f>
        <v>ml per day</v>
      </c>
      <c r="I681" s="55"/>
      <c r="J681" s="56" t="s">
        <v>152</v>
      </c>
      <c r="K681" s="54"/>
      <c r="L681" s="49"/>
      <c r="M681" s="16"/>
    </row>
    <row r="682" spans="1:13" ht="18" x14ac:dyDescent="0.35">
      <c r="A682" s="61" t="s">
        <v>188</v>
      </c>
      <c r="B682" s="159" t="s">
        <v>188</v>
      </c>
      <c r="C682" s="14"/>
      <c r="D682" s="14"/>
      <c r="E682" s="40" t="str">
        <f>E434</f>
        <v>Cobalt</v>
      </c>
      <c r="F682" s="41"/>
      <c r="G682" s="50">
        <f>E445</f>
        <v>0</v>
      </c>
      <c r="H682" s="51" t="str">
        <f>F445</f>
        <v>ml per day</v>
      </c>
      <c r="I682" s="51"/>
      <c r="J682" s="52" t="s">
        <v>149</v>
      </c>
      <c r="K682" s="50"/>
      <c r="L682" s="49"/>
      <c r="M682" s="16"/>
    </row>
    <row r="683" spans="1:13" ht="18" x14ac:dyDescent="0.35">
      <c r="A683" s="61" t="s">
        <v>188</v>
      </c>
      <c r="B683" s="159" t="s">
        <v>188</v>
      </c>
      <c r="C683" s="14"/>
      <c r="D683" s="14"/>
      <c r="E683" s="32"/>
      <c r="F683" s="33"/>
      <c r="G683" s="54">
        <f>E452</f>
        <v>0</v>
      </c>
      <c r="H683" s="55" t="str">
        <f>F452</f>
        <v>ml per day</v>
      </c>
      <c r="I683" s="55"/>
      <c r="J683" s="56" t="s">
        <v>153</v>
      </c>
      <c r="K683" s="54"/>
      <c r="L683" s="49"/>
      <c r="M683" s="16"/>
    </row>
    <row r="684" spans="1:13" ht="18" x14ac:dyDescent="0.35">
      <c r="A684" s="61" t="s">
        <v>188</v>
      </c>
      <c r="B684" s="159" t="s">
        <v>188</v>
      </c>
      <c r="C684" s="14"/>
      <c r="D684" s="14"/>
      <c r="E684" s="40" t="str">
        <f>E465</f>
        <v>Iron</v>
      </c>
      <c r="F684" s="41"/>
      <c r="G684" s="50">
        <f>E476</f>
        <v>0</v>
      </c>
      <c r="H684" s="51" t="str">
        <f>F476</f>
        <v>ml per day</v>
      </c>
      <c r="I684" s="51"/>
      <c r="J684" s="52" t="s">
        <v>150</v>
      </c>
      <c r="K684" s="50"/>
      <c r="L684" s="49"/>
      <c r="M684" s="16"/>
    </row>
    <row r="685" spans="1:13" ht="18" x14ac:dyDescent="0.35">
      <c r="A685" s="61" t="s">
        <v>188</v>
      </c>
      <c r="B685" s="159" t="s">
        <v>188</v>
      </c>
      <c r="C685" s="14"/>
      <c r="D685" s="14"/>
      <c r="E685" s="32"/>
      <c r="F685" s="33"/>
      <c r="G685" s="54">
        <f>E483</f>
        <v>0</v>
      </c>
      <c r="H685" s="55" t="str">
        <f>F483</f>
        <v>ml per day</v>
      </c>
      <c r="I685" s="55"/>
      <c r="J685" s="56" t="s">
        <v>154</v>
      </c>
      <c r="K685" s="54"/>
      <c r="L685" s="49"/>
      <c r="M685" s="16"/>
    </row>
    <row r="686" spans="1:13" ht="18" customHeight="1" x14ac:dyDescent="0.35">
      <c r="A686" s="61" t="s">
        <v>188</v>
      </c>
      <c r="B686" s="159" t="s">
        <v>188</v>
      </c>
      <c r="C686" s="14"/>
      <c r="D686" s="14"/>
      <c r="E686" s="40" t="str">
        <f>E553</f>
        <v>Vanadium</v>
      </c>
      <c r="F686" s="41"/>
      <c r="G686" s="350" t="str">
        <f>E563</f>
        <v>Verify Data Entry</v>
      </c>
      <c r="H686" s="350"/>
      <c r="I686" s="350"/>
      <c r="J686" s="350"/>
      <c r="K686" s="350"/>
      <c r="L686" s="49"/>
      <c r="M686" s="16"/>
    </row>
    <row r="687" spans="1:13" ht="18" x14ac:dyDescent="0.35">
      <c r="A687" s="61" t="s">
        <v>188</v>
      </c>
      <c r="B687" s="159" t="s">
        <v>188</v>
      </c>
      <c r="C687" s="14"/>
      <c r="D687" s="14"/>
      <c r="E687" s="23"/>
      <c r="F687" s="6"/>
      <c r="G687" s="351"/>
      <c r="H687" s="351"/>
      <c r="I687" s="351"/>
      <c r="J687" s="351"/>
      <c r="K687" s="351"/>
      <c r="L687" s="49"/>
      <c r="M687" s="16"/>
    </row>
    <row r="688" spans="1:13" ht="18" x14ac:dyDescent="0.35">
      <c r="A688" s="61" t="s">
        <v>188</v>
      </c>
      <c r="B688" s="159" t="s">
        <v>188</v>
      </c>
      <c r="C688" s="14"/>
      <c r="D688" s="14"/>
      <c r="E688" s="23"/>
      <c r="F688" s="6"/>
      <c r="G688" s="351"/>
      <c r="H688" s="351"/>
      <c r="I688" s="351"/>
      <c r="J688" s="351"/>
      <c r="K688" s="351"/>
      <c r="L688" s="16"/>
      <c r="M688" s="16"/>
    </row>
    <row r="689" spans="1:24" ht="18" x14ac:dyDescent="0.35">
      <c r="A689" s="61" t="s">
        <v>188</v>
      </c>
      <c r="B689" s="159" t="s">
        <v>188</v>
      </c>
      <c r="C689" s="14"/>
      <c r="D689" s="14"/>
      <c r="E689" s="23"/>
      <c r="F689" s="6"/>
      <c r="G689" s="351"/>
      <c r="H689" s="351"/>
      <c r="I689" s="351"/>
      <c r="J689" s="351"/>
      <c r="K689" s="351"/>
      <c r="L689" s="16"/>
      <c r="M689" s="16"/>
    </row>
    <row r="690" spans="1:24" ht="18" x14ac:dyDescent="0.35">
      <c r="A690" s="61" t="s">
        <v>188</v>
      </c>
      <c r="B690" s="159" t="s">
        <v>188</v>
      </c>
      <c r="C690" s="14"/>
      <c r="D690" s="14"/>
      <c r="E690" s="32"/>
      <c r="F690" s="33"/>
      <c r="G690" s="352"/>
      <c r="H690" s="352"/>
      <c r="I690" s="352"/>
      <c r="J690" s="352"/>
      <c r="K690" s="352"/>
      <c r="L690" s="16"/>
      <c r="M690" s="16"/>
    </row>
    <row r="691" spans="1:24" ht="18" x14ac:dyDescent="0.35">
      <c r="A691" s="61" t="s">
        <v>188</v>
      </c>
      <c r="B691" s="159" t="s">
        <v>188</v>
      </c>
      <c r="C691" s="14"/>
      <c r="D691" s="14"/>
      <c r="E691" s="36" t="str">
        <f>E571</f>
        <v>Zinc</v>
      </c>
      <c r="F691" s="37"/>
      <c r="G691" s="160">
        <f>E583</f>
        <v>0</v>
      </c>
      <c r="H691" s="38" t="str">
        <f t="shared" ref="H691:K691" si="0">F583</f>
        <v>ml per day</v>
      </c>
      <c r="I691" s="38" t="str">
        <f t="shared" si="0"/>
        <v>for</v>
      </c>
      <c r="J691" s="39">
        <f t="shared" si="0"/>
        <v>0</v>
      </c>
      <c r="K691" s="38" t="str">
        <f t="shared" si="0"/>
        <v>day(s)</v>
      </c>
      <c r="L691" s="16"/>
      <c r="M691" s="16"/>
    </row>
    <row r="692" spans="1:24" ht="18" x14ac:dyDescent="0.35">
      <c r="A692" s="61" t="s">
        <v>188</v>
      </c>
      <c r="B692" s="159" t="s">
        <v>188</v>
      </c>
      <c r="C692" s="14"/>
      <c r="D692" s="14"/>
      <c r="E692" s="23"/>
      <c r="F692" s="6"/>
      <c r="G692" s="17"/>
      <c r="H692" s="17"/>
      <c r="I692" s="17"/>
      <c r="J692" s="17"/>
      <c r="K692" s="17"/>
      <c r="L692" s="16"/>
      <c r="M692" s="16"/>
    </row>
    <row r="693" spans="1:24" ht="15" thickBot="1" x14ac:dyDescent="0.35">
      <c r="A693" s="61" t="s">
        <v>188</v>
      </c>
      <c r="B693" s="159" t="s">
        <v>188</v>
      </c>
      <c r="C693" s="14"/>
      <c r="D693" s="18"/>
      <c r="E693" s="19"/>
      <c r="F693" s="19"/>
      <c r="G693" s="19"/>
      <c r="H693" s="19"/>
      <c r="I693" s="19"/>
      <c r="J693" s="19"/>
      <c r="K693" s="19"/>
      <c r="L693" s="20"/>
      <c r="M693" s="16"/>
      <c r="X693" s="285"/>
    </row>
    <row r="694" spans="1:24" ht="15" thickBot="1" x14ac:dyDescent="0.35">
      <c r="A694" s="60" t="s">
        <v>188</v>
      </c>
      <c r="B694" s="159" t="s">
        <v>188</v>
      </c>
      <c r="C694" s="14"/>
      <c r="D694" s="6"/>
      <c r="E694" s="6"/>
      <c r="F694" s="6"/>
      <c r="G694" s="6"/>
      <c r="H694" s="6"/>
      <c r="I694" s="6"/>
      <c r="J694" s="6"/>
      <c r="K694" s="6"/>
      <c r="L694" s="6"/>
      <c r="M694" s="16"/>
    </row>
    <row r="695" spans="1:24" ht="28.2" customHeight="1" thickBot="1" x14ac:dyDescent="0.45">
      <c r="A695" s="60" t="s">
        <v>188</v>
      </c>
      <c r="B695" s="159" t="s">
        <v>188</v>
      </c>
      <c r="C695" s="14"/>
      <c r="D695" s="169" t="s">
        <v>156</v>
      </c>
      <c r="E695" s="9"/>
      <c r="F695" s="9"/>
      <c r="G695" s="9"/>
      <c r="H695" s="9"/>
      <c r="I695" s="9"/>
      <c r="J695" s="10"/>
      <c r="K695" s="7"/>
      <c r="L695" s="7"/>
      <c r="M695" s="22"/>
      <c r="N695" s="283"/>
    </row>
    <row r="696" spans="1:24" ht="15" thickBot="1" x14ac:dyDescent="0.35">
      <c r="A696" s="60" t="s">
        <v>188</v>
      </c>
      <c r="B696" s="159" t="s">
        <v>188</v>
      </c>
      <c r="C696" s="14"/>
      <c r="D696" s="6"/>
      <c r="E696" s="6"/>
      <c r="F696" s="6"/>
      <c r="G696" s="6"/>
      <c r="H696" s="6"/>
      <c r="I696" s="6"/>
      <c r="J696" s="6"/>
      <c r="K696" s="6"/>
      <c r="L696" s="6"/>
      <c r="M696" s="16"/>
    </row>
    <row r="697" spans="1:24" ht="8.4" customHeight="1" x14ac:dyDescent="0.3">
      <c r="A697" s="60" t="s">
        <v>188</v>
      </c>
      <c r="B697" s="159" t="s">
        <v>188</v>
      </c>
      <c r="C697" s="14"/>
      <c r="D697" s="11"/>
      <c r="E697" s="12"/>
      <c r="F697" s="12"/>
      <c r="G697" s="12"/>
      <c r="H697" s="12"/>
      <c r="I697" s="12"/>
      <c r="J697" s="12"/>
      <c r="K697" s="12"/>
      <c r="L697" s="13"/>
      <c r="M697" s="16"/>
    </row>
    <row r="698" spans="1:24" ht="18" x14ac:dyDescent="0.35">
      <c r="A698" s="61" t="s">
        <v>188</v>
      </c>
      <c r="B698" s="159" t="s">
        <v>188</v>
      </c>
      <c r="C698" s="14"/>
      <c r="D698" s="14"/>
      <c r="E698" s="40" t="str">
        <f>E509</f>
        <v>Selenium</v>
      </c>
      <c r="F698" s="41"/>
      <c r="G698" s="50">
        <f>E520</f>
        <v>0</v>
      </c>
      <c r="H698" s="51" t="str">
        <f>F520</f>
        <v>ml per day</v>
      </c>
      <c r="I698" s="51"/>
      <c r="J698" s="52" t="s">
        <v>314</v>
      </c>
      <c r="K698" s="50"/>
      <c r="L698" s="49"/>
      <c r="M698" s="16"/>
    </row>
    <row r="699" spans="1:24" ht="18" x14ac:dyDescent="0.35">
      <c r="A699" s="61" t="s">
        <v>188</v>
      </c>
      <c r="B699" s="159" t="s">
        <v>188</v>
      </c>
      <c r="C699" s="14"/>
      <c r="D699" s="14"/>
      <c r="E699" s="32"/>
      <c r="F699" s="33"/>
      <c r="G699" s="54">
        <f>E527</f>
        <v>0</v>
      </c>
      <c r="H699" s="55" t="str">
        <f>F527</f>
        <v>ml per day</v>
      </c>
      <c r="I699" s="55"/>
      <c r="J699" s="56" t="s">
        <v>315</v>
      </c>
      <c r="K699" s="54"/>
      <c r="L699" s="49"/>
      <c r="M699" s="16"/>
    </row>
    <row r="700" spans="1:24" ht="18" x14ac:dyDescent="0.35">
      <c r="A700" s="60" t="s">
        <v>188</v>
      </c>
      <c r="B700" s="159" t="s">
        <v>188</v>
      </c>
      <c r="C700" s="14"/>
      <c r="D700" s="14"/>
      <c r="E700" s="32" t="s">
        <v>157</v>
      </c>
      <c r="F700" s="33"/>
      <c r="G700" s="34" t="s">
        <v>158</v>
      </c>
      <c r="H700" s="34"/>
      <c r="I700" s="34"/>
      <c r="J700" s="34"/>
      <c r="K700" s="34"/>
      <c r="L700" s="16"/>
      <c r="M700" s="16"/>
    </row>
    <row r="701" spans="1:24" ht="18" x14ac:dyDescent="0.35">
      <c r="A701" s="60" t="s">
        <v>188</v>
      </c>
      <c r="B701" s="159" t="s">
        <v>188</v>
      </c>
      <c r="C701" s="14"/>
      <c r="D701" s="14"/>
      <c r="E701" s="36" t="s">
        <v>159</v>
      </c>
      <c r="F701" s="37"/>
      <c r="G701" s="38" t="s">
        <v>160</v>
      </c>
      <c r="H701" s="38"/>
      <c r="I701" s="38"/>
      <c r="J701" s="38"/>
      <c r="K701" s="38" t="s">
        <v>163</v>
      </c>
      <c r="L701" s="16"/>
      <c r="M701" s="16"/>
    </row>
    <row r="702" spans="1:24" ht="18" x14ac:dyDescent="0.35">
      <c r="A702" s="60" t="s">
        <v>189</v>
      </c>
      <c r="B702" s="159" t="s">
        <v>188</v>
      </c>
      <c r="C702" s="14"/>
      <c r="D702" s="14"/>
      <c r="E702" s="36" t="s">
        <v>162</v>
      </c>
      <c r="F702" s="37"/>
      <c r="G702" s="38" t="s">
        <v>161</v>
      </c>
      <c r="H702" s="38"/>
      <c r="I702" s="38"/>
      <c r="J702" s="38"/>
      <c r="K702" s="38"/>
      <c r="L702" s="16"/>
      <c r="M702" s="16"/>
    </row>
    <row r="703" spans="1:24" ht="18" x14ac:dyDescent="0.35">
      <c r="A703" s="61" t="s">
        <v>188</v>
      </c>
      <c r="B703" s="159" t="s">
        <v>188</v>
      </c>
      <c r="C703" s="14"/>
      <c r="D703" s="14"/>
      <c r="E703" s="23"/>
      <c r="F703" s="6"/>
      <c r="G703" s="17"/>
      <c r="H703" s="17"/>
      <c r="I703" s="17"/>
      <c r="J703" s="17"/>
      <c r="K703" s="17"/>
      <c r="L703" s="16"/>
      <c r="M703" s="16"/>
    </row>
    <row r="704" spans="1:24" ht="15" thickBot="1" x14ac:dyDescent="0.35">
      <c r="A704" s="61" t="s">
        <v>188</v>
      </c>
      <c r="B704" s="159" t="s">
        <v>188</v>
      </c>
      <c r="C704" s="14"/>
      <c r="D704" s="18"/>
      <c r="E704" s="19"/>
      <c r="F704" s="19"/>
      <c r="G704" s="19"/>
      <c r="H704" s="19"/>
      <c r="I704" s="19"/>
      <c r="J704" s="19"/>
      <c r="K704" s="19"/>
      <c r="L704" s="20"/>
      <c r="M704" s="16"/>
      <c r="X704" s="285"/>
    </row>
    <row r="705" spans="1:52" x14ac:dyDescent="0.3">
      <c r="A705" s="60" t="s">
        <v>188</v>
      </c>
      <c r="B705" s="159" t="s">
        <v>188</v>
      </c>
      <c r="C705" s="14"/>
      <c r="D705" s="6"/>
      <c r="E705" s="6"/>
      <c r="F705" s="6"/>
      <c r="G705" s="6"/>
      <c r="H705" s="6"/>
      <c r="I705" s="6"/>
      <c r="J705" s="6"/>
      <c r="K705" s="6"/>
      <c r="L705" s="6"/>
      <c r="M705" s="16"/>
    </row>
    <row r="706" spans="1:52" ht="15" thickBot="1" x14ac:dyDescent="0.35">
      <c r="A706" s="61" t="s">
        <v>188</v>
      </c>
      <c r="B706" s="159" t="s">
        <v>188</v>
      </c>
      <c r="C706" s="18"/>
      <c r="D706" s="19"/>
      <c r="E706" s="19"/>
      <c r="F706" s="19"/>
      <c r="G706" s="19"/>
      <c r="H706" s="19"/>
      <c r="I706" s="19"/>
      <c r="J706" s="19"/>
      <c r="K706" s="19"/>
      <c r="L706" s="19"/>
      <c r="M706" s="20"/>
    </row>
    <row r="707" spans="1:52" s="21" customFormat="1" ht="7.2" customHeight="1" thickBot="1" x14ac:dyDescent="0.35">
      <c r="A707" s="61" t="s">
        <v>188</v>
      </c>
      <c r="B707" s="159" t="s">
        <v>188</v>
      </c>
      <c r="N707" s="282"/>
      <c r="O707" s="282"/>
      <c r="P707" s="282"/>
      <c r="Q707" s="282"/>
      <c r="R707" s="282"/>
      <c r="S707" s="282"/>
      <c r="T707" s="282"/>
      <c r="U707" s="282"/>
      <c r="V707" s="282"/>
      <c r="W707" s="282"/>
      <c r="X707" s="282"/>
      <c r="Y707" s="282"/>
      <c r="Z707" s="282"/>
      <c r="AA707" s="282"/>
      <c r="AB707" s="282"/>
      <c r="AC707" s="282"/>
      <c r="AD707" s="282"/>
      <c r="AE707" s="282"/>
      <c r="AF707" s="282"/>
      <c r="AG707" s="282"/>
      <c r="AH707" s="282"/>
      <c r="AI707" s="282"/>
      <c r="AJ707" s="282"/>
      <c r="AK707" s="282"/>
      <c r="AL707" s="282"/>
      <c r="AM707" s="282"/>
      <c r="AN707" s="282"/>
      <c r="AO707" s="282"/>
      <c r="AP707" s="282"/>
      <c r="AQ707" s="282"/>
      <c r="AR707" s="282"/>
      <c r="AS707" s="282"/>
      <c r="AT707" s="282"/>
      <c r="AU707" s="282"/>
      <c r="AV707" s="282"/>
      <c r="AW707" s="282"/>
      <c r="AX707" s="282"/>
      <c r="AY707" s="282"/>
      <c r="AZ707" s="282"/>
    </row>
    <row r="708" spans="1:52" ht="15" thickBot="1" x14ac:dyDescent="0.35">
      <c r="A708" s="60" t="s">
        <v>188</v>
      </c>
      <c r="B708" s="159" t="s">
        <v>188</v>
      </c>
      <c r="C708" s="11"/>
      <c r="D708" s="12"/>
      <c r="E708" s="12"/>
      <c r="F708" s="12"/>
      <c r="G708" s="12"/>
      <c r="H708" s="12"/>
      <c r="I708" s="12"/>
      <c r="J708" s="12"/>
      <c r="K708" s="12"/>
      <c r="L708" s="12"/>
      <c r="M708" s="13"/>
    </row>
    <row r="709" spans="1:52" ht="28.2" customHeight="1" thickBot="1" x14ac:dyDescent="0.45">
      <c r="A709" s="60" t="s">
        <v>188</v>
      </c>
      <c r="B709" s="159" t="s">
        <v>188</v>
      </c>
      <c r="C709" s="14"/>
      <c r="D709" s="169" t="s">
        <v>164</v>
      </c>
      <c r="E709" s="9"/>
      <c r="F709" s="9"/>
      <c r="G709" s="9"/>
      <c r="H709" s="9"/>
      <c r="I709" s="9"/>
      <c r="J709" s="10"/>
      <c r="K709" s="7"/>
      <c r="L709" s="7"/>
      <c r="M709" s="22"/>
      <c r="N709" s="283"/>
    </row>
    <row r="710" spans="1:52" ht="15" thickBot="1" x14ac:dyDescent="0.35">
      <c r="A710" s="60" t="s">
        <v>188</v>
      </c>
      <c r="B710" s="159" t="s">
        <v>188</v>
      </c>
      <c r="C710" s="14"/>
      <c r="D710" s="6"/>
      <c r="E710" s="6"/>
      <c r="F710" s="6"/>
      <c r="G710" s="6"/>
      <c r="H710" s="6"/>
      <c r="I710" s="6"/>
      <c r="J710" s="6"/>
      <c r="K710" s="6"/>
      <c r="L710" s="6"/>
      <c r="M710" s="16"/>
      <c r="AC710" s="282" t="s">
        <v>318</v>
      </c>
    </row>
    <row r="711" spans="1:52" ht="8.4" customHeight="1" x14ac:dyDescent="0.3">
      <c r="A711" s="60" t="s">
        <v>188</v>
      </c>
      <c r="B711" s="159" t="s">
        <v>188</v>
      </c>
      <c r="C711" s="14"/>
      <c r="D711" s="11"/>
      <c r="E711" s="12"/>
      <c r="F711" s="12"/>
      <c r="G711" s="12"/>
      <c r="H711" s="12"/>
      <c r="I711" s="12"/>
      <c r="J711" s="12"/>
      <c r="K711" s="12"/>
      <c r="L711" s="13"/>
      <c r="M711" s="16"/>
    </row>
    <row r="712" spans="1:52" ht="18" x14ac:dyDescent="0.35">
      <c r="A712" s="60" t="s">
        <v>188</v>
      </c>
      <c r="B712" s="159" t="s">
        <v>188</v>
      </c>
      <c r="C712" s="14"/>
      <c r="D712" s="14"/>
      <c r="E712" s="32" t="s">
        <v>435</v>
      </c>
      <c r="F712" s="32"/>
      <c r="G712" s="32"/>
      <c r="H712" s="32" t="str">
        <f>IF(AND(G654=0),AC713,AC714)</f>
        <v>Not required</v>
      </c>
      <c r="I712" s="32"/>
      <c r="J712" s="32"/>
      <c r="K712" s="293" t="s">
        <v>436</v>
      </c>
      <c r="L712" s="16"/>
      <c r="M712" s="16"/>
      <c r="AC712" s="282" t="s">
        <v>169</v>
      </c>
    </row>
    <row r="713" spans="1:52" ht="18" x14ac:dyDescent="0.35">
      <c r="A713" s="60" t="s">
        <v>188</v>
      </c>
      <c r="B713" s="159" t="s">
        <v>188</v>
      </c>
      <c r="C713" s="14"/>
      <c r="D713" s="14"/>
      <c r="E713" s="32" t="s">
        <v>423</v>
      </c>
      <c r="F713" s="32"/>
      <c r="G713" s="32"/>
      <c r="H713" s="32" t="str">
        <f>IF(AND(G655=0),AC713,AC714)</f>
        <v>Not required</v>
      </c>
      <c r="I713" s="32"/>
      <c r="J713" s="292"/>
      <c r="K713" s="293" t="s">
        <v>426</v>
      </c>
      <c r="L713" s="16"/>
      <c r="M713" s="16"/>
      <c r="AC713" s="282" t="s">
        <v>165</v>
      </c>
    </row>
    <row r="714" spans="1:52" ht="18" x14ac:dyDescent="0.35">
      <c r="A714" s="61" t="s">
        <v>188</v>
      </c>
      <c r="B714" s="159" t="s">
        <v>188</v>
      </c>
      <c r="C714" s="14"/>
      <c r="D714" s="14"/>
      <c r="E714" s="32" t="s">
        <v>167</v>
      </c>
      <c r="F714" s="32"/>
      <c r="G714" s="32"/>
      <c r="H714" s="32" t="str">
        <f>IF(AND(G656=0),AC713,AC714)</f>
        <v>Not required</v>
      </c>
      <c r="I714" s="32"/>
      <c r="J714" s="32"/>
      <c r="K714" s="32"/>
      <c r="L714" s="16"/>
      <c r="M714" s="16"/>
      <c r="AC714" s="282" t="s">
        <v>166</v>
      </c>
    </row>
    <row r="715" spans="1:52" ht="18" x14ac:dyDescent="0.35">
      <c r="A715" s="61" t="s">
        <v>188</v>
      </c>
      <c r="B715" s="159" t="s">
        <v>188</v>
      </c>
      <c r="C715" s="14"/>
      <c r="D715" s="14"/>
      <c r="E715" s="36" t="s">
        <v>172</v>
      </c>
      <c r="F715" s="37"/>
      <c r="G715" s="38"/>
      <c r="H715" s="32" t="str">
        <f>IF(AND(G657=0),AC713,AG715)</f>
        <v>Not required</v>
      </c>
      <c r="I715" s="38"/>
      <c r="J715" s="38"/>
      <c r="K715" s="38"/>
      <c r="L715" s="16"/>
      <c r="M715" s="16"/>
      <c r="AC715" s="282">
        <f>G657*J657</f>
        <v>0</v>
      </c>
      <c r="AD715" s="282">
        <f>AC715/500</f>
        <v>0</v>
      </c>
      <c r="AE715" s="282">
        <f>ROUNDUP(AD715,0)</f>
        <v>0</v>
      </c>
      <c r="AG715" s="282" t="str">
        <f>_xlfn.CONCAT(AE715, " Bottle(s) Required")</f>
        <v>0 Bottle(s) Required</v>
      </c>
    </row>
    <row r="716" spans="1:52" ht="18" x14ac:dyDescent="0.35">
      <c r="A716" s="61" t="s">
        <v>188</v>
      </c>
      <c r="B716" s="159" t="s">
        <v>188</v>
      </c>
      <c r="C716" s="14"/>
      <c r="D716" s="14"/>
      <c r="E716" s="32" t="s">
        <v>441</v>
      </c>
      <c r="F716" s="32"/>
      <c r="G716" s="32"/>
      <c r="H716" s="32" t="str">
        <f>IF(AND(G658=0),AC713,AC712)</f>
        <v>Not required</v>
      </c>
      <c r="I716" s="32"/>
      <c r="J716" s="32"/>
      <c r="K716" s="293" t="s">
        <v>442</v>
      </c>
      <c r="L716" s="16"/>
      <c r="M716" s="16"/>
    </row>
    <row r="717" spans="1:52" ht="18" x14ac:dyDescent="0.35">
      <c r="A717" s="61" t="s">
        <v>188</v>
      </c>
      <c r="B717" s="159" t="s">
        <v>188</v>
      </c>
      <c r="C717" s="14"/>
      <c r="D717" s="14"/>
      <c r="E717" s="36" t="s">
        <v>173</v>
      </c>
      <c r="F717" s="37"/>
      <c r="G717" s="38"/>
      <c r="H717" s="32" t="str">
        <f>IF(AND(G659=0),AC713,AG717)</f>
        <v>Not required</v>
      </c>
      <c r="I717" s="38"/>
      <c r="J717" s="38"/>
      <c r="K717" s="38"/>
      <c r="L717" s="16"/>
      <c r="M717" s="16"/>
      <c r="AC717" s="282">
        <f>G659*J659</f>
        <v>0</v>
      </c>
      <c r="AD717" s="282">
        <f>AC717/500</f>
        <v>0</v>
      </c>
      <c r="AE717" s="282">
        <f>ROUNDUP(AD717,0)</f>
        <v>0</v>
      </c>
      <c r="AG717" s="282" t="str">
        <f t="shared" ref="AG717" si="1">_xlfn.CONCAT(AE717, " Bottle(s) Required")</f>
        <v>0 Bottle(s) Required</v>
      </c>
    </row>
    <row r="718" spans="1:52" ht="18" x14ac:dyDescent="0.35">
      <c r="A718" s="61" t="s">
        <v>188</v>
      </c>
      <c r="B718" s="159" t="s">
        <v>188</v>
      </c>
      <c r="C718" s="14"/>
      <c r="D718" s="14"/>
      <c r="E718" s="36" t="s">
        <v>174</v>
      </c>
      <c r="F718" s="37"/>
      <c r="G718" s="38"/>
      <c r="H718" s="32" t="str">
        <f>IF(AND(G660=0),AC713,AG718)</f>
        <v>Not required</v>
      </c>
      <c r="I718" s="38"/>
      <c r="J718" s="38"/>
      <c r="K718" s="38"/>
      <c r="L718" s="16"/>
      <c r="M718" s="16"/>
      <c r="AC718" s="282">
        <f>G660*J660</f>
        <v>0</v>
      </c>
      <c r="AD718" s="282">
        <f>AC718/500</f>
        <v>0</v>
      </c>
      <c r="AE718" s="282">
        <f>ROUNDUP(AD718,0)</f>
        <v>0</v>
      </c>
      <c r="AG718" s="282" t="str">
        <f t="shared" ref="AG718" si="2">_xlfn.CONCAT(AE718, " Bottle(s) Required")</f>
        <v>0 Bottle(s) Required</v>
      </c>
    </row>
    <row r="719" spans="1:52" ht="18" x14ac:dyDescent="0.35">
      <c r="A719" s="61" t="s">
        <v>188</v>
      </c>
      <c r="B719" s="159" t="s">
        <v>188</v>
      </c>
      <c r="C719" s="14"/>
      <c r="D719" s="14"/>
      <c r="E719" s="36" t="s">
        <v>175</v>
      </c>
      <c r="F719" s="37"/>
      <c r="G719" s="38"/>
      <c r="H719" s="32" t="e">
        <f>IF(AND(G661=0),AC714,AG719)</f>
        <v>#VALUE!</v>
      </c>
      <c r="I719" s="38"/>
      <c r="J719" s="38"/>
      <c r="K719" s="38"/>
      <c r="L719" s="16"/>
      <c r="M719" s="16"/>
      <c r="AC719" s="282" t="e">
        <f>G662*J662</f>
        <v>#VALUE!</v>
      </c>
      <c r="AD719" s="282" t="e">
        <f>AC719/500</f>
        <v>#VALUE!</v>
      </c>
      <c r="AE719" s="282" t="e">
        <f>ROUNDUP(AD719,0)</f>
        <v>#VALUE!</v>
      </c>
      <c r="AG719" s="282" t="e">
        <f t="shared" ref="AG719" si="3">_xlfn.CONCAT(AE719, " Bottle(s) Required")</f>
        <v>#VALUE!</v>
      </c>
    </row>
    <row r="720" spans="1:52" ht="18" x14ac:dyDescent="0.35">
      <c r="A720" s="61" t="s">
        <v>188</v>
      </c>
      <c r="B720" s="159" t="s">
        <v>188</v>
      </c>
      <c r="C720" s="14"/>
      <c r="D720" s="14"/>
      <c r="E720" s="36" t="s">
        <v>168</v>
      </c>
      <c r="F720" s="37"/>
      <c r="G720" s="38"/>
      <c r="H720" s="32" t="s">
        <v>166</v>
      </c>
      <c r="I720" s="38"/>
      <c r="J720" s="38"/>
      <c r="K720" s="38"/>
      <c r="L720" s="46"/>
      <c r="M720" s="16"/>
    </row>
    <row r="721" spans="1:33" ht="18" x14ac:dyDescent="0.35">
      <c r="A721" s="61" t="s">
        <v>188</v>
      </c>
      <c r="B721" s="159" t="s">
        <v>188</v>
      </c>
      <c r="C721" s="14"/>
      <c r="D721" s="14"/>
      <c r="E721" s="36" t="s">
        <v>176</v>
      </c>
      <c r="F721" s="37"/>
      <c r="G721" s="38"/>
      <c r="H721" s="32" t="str">
        <f>IF(AND(G675=0),AC713,AG721)</f>
        <v>Not required</v>
      </c>
      <c r="I721" s="38"/>
      <c r="J721" s="38"/>
      <c r="K721" s="38"/>
      <c r="L721" s="46"/>
      <c r="M721" s="16"/>
      <c r="AC721" s="282">
        <f>G675*J675</f>
        <v>0</v>
      </c>
      <c r="AD721" s="282">
        <f t="shared" ref="AD721:AD723" si="4">AC721/500</f>
        <v>0</v>
      </c>
      <c r="AE721" s="282">
        <f t="shared" ref="AE721:AE723" si="5">ROUNDUP(AD721,0)</f>
        <v>0</v>
      </c>
      <c r="AG721" s="282" t="str">
        <f t="shared" ref="AG721" si="6">_xlfn.CONCAT(AE721, " Bottle(s) Required")</f>
        <v>0 Bottle(s) Required</v>
      </c>
    </row>
    <row r="722" spans="1:33" ht="18" x14ac:dyDescent="0.35">
      <c r="A722" s="61" t="s">
        <v>188</v>
      </c>
      <c r="B722" s="159" t="s">
        <v>188</v>
      </c>
      <c r="C722" s="14"/>
      <c r="D722" s="14"/>
      <c r="E722" s="36" t="s">
        <v>177</v>
      </c>
      <c r="F722" s="37"/>
      <c r="G722" s="38"/>
      <c r="H722" s="32" t="str">
        <f>IF(AND(G676=0),AC713,AG722)</f>
        <v>Not required</v>
      </c>
      <c r="I722" s="38"/>
      <c r="J722" s="38"/>
      <c r="K722" s="38"/>
      <c r="L722" s="46"/>
      <c r="M722" s="16"/>
      <c r="AC722" s="282">
        <f>G676*J676</f>
        <v>0</v>
      </c>
      <c r="AD722" s="282">
        <f t="shared" si="4"/>
        <v>0</v>
      </c>
      <c r="AE722" s="282">
        <f t="shared" si="5"/>
        <v>0</v>
      </c>
      <c r="AG722" s="282" t="str">
        <f t="shared" ref="AG722" si="7">_xlfn.CONCAT(AE722, " Bottle(s) Required")</f>
        <v>0 Bottle(s) Required</v>
      </c>
    </row>
    <row r="723" spans="1:33" ht="18" x14ac:dyDescent="0.35">
      <c r="A723" s="61" t="s">
        <v>188</v>
      </c>
      <c r="B723" s="159" t="s">
        <v>188</v>
      </c>
      <c r="C723" s="14"/>
      <c r="D723" s="14"/>
      <c r="E723" s="36" t="s">
        <v>178</v>
      </c>
      <c r="F723" s="37"/>
      <c r="G723" s="38"/>
      <c r="H723" s="32" t="str">
        <f>IF(AND(G677=0),AC713,AG723)</f>
        <v>Not required</v>
      </c>
      <c r="I723" s="38"/>
      <c r="J723" s="38"/>
      <c r="K723" s="38"/>
      <c r="L723" s="46"/>
      <c r="M723" s="16"/>
      <c r="AC723" s="282">
        <f>G677*J677</f>
        <v>0</v>
      </c>
      <c r="AD723" s="282">
        <f t="shared" si="4"/>
        <v>0</v>
      </c>
      <c r="AE723" s="282">
        <f t="shared" si="5"/>
        <v>0</v>
      </c>
      <c r="AG723" s="282" t="str">
        <f t="shared" ref="AG723" si="8">_xlfn.CONCAT(AE723, " Bottle(s) Required")</f>
        <v>0 Bottle(s) Required</v>
      </c>
    </row>
    <row r="724" spans="1:33" ht="18" x14ac:dyDescent="0.35">
      <c r="A724" s="61" t="s">
        <v>188</v>
      </c>
      <c r="B724" s="159" t="s">
        <v>188</v>
      </c>
      <c r="C724" s="14"/>
      <c r="D724" s="14"/>
      <c r="E724" s="36" t="s">
        <v>179</v>
      </c>
      <c r="F724" s="37"/>
      <c r="G724" s="38"/>
      <c r="H724" s="32" t="str">
        <f>IF(AND(G678=0),AC713,AC712)</f>
        <v>Not required</v>
      </c>
      <c r="I724" s="38"/>
      <c r="J724" s="38"/>
      <c r="K724" s="38"/>
      <c r="L724" s="46"/>
      <c r="M724" s="16"/>
    </row>
    <row r="725" spans="1:33" ht="18" x14ac:dyDescent="0.35">
      <c r="A725" s="61" t="s">
        <v>188</v>
      </c>
      <c r="B725" s="159" t="s">
        <v>188</v>
      </c>
      <c r="C725" s="14"/>
      <c r="D725" s="14"/>
      <c r="E725" s="36" t="s">
        <v>316</v>
      </c>
      <c r="F725" s="37"/>
      <c r="G725" s="38"/>
      <c r="H725" s="32" t="str">
        <f>IF(AND(G680=0),AC713,AC712)</f>
        <v>Not required</v>
      </c>
      <c r="I725" s="38"/>
      <c r="J725" s="38"/>
      <c r="K725" s="38"/>
      <c r="L725" s="46"/>
      <c r="M725" s="16"/>
    </row>
    <row r="726" spans="1:33" ht="18" x14ac:dyDescent="0.35">
      <c r="A726" s="61" t="s">
        <v>188</v>
      </c>
      <c r="B726" s="159" t="s">
        <v>188</v>
      </c>
      <c r="C726" s="14"/>
      <c r="D726" s="14"/>
      <c r="E726" s="36" t="s">
        <v>180</v>
      </c>
      <c r="F726" s="37"/>
      <c r="G726" s="38"/>
      <c r="H726" s="32" t="str">
        <f>IF(AND(G682=0),AC713,AC712)</f>
        <v>Not required</v>
      </c>
      <c r="I726" s="38"/>
      <c r="J726" s="38"/>
      <c r="K726" s="38"/>
      <c r="L726" s="46"/>
      <c r="M726" s="16"/>
    </row>
    <row r="727" spans="1:33" ht="18" x14ac:dyDescent="0.35">
      <c r="A727" s="61" t="s">
        <v>188</v>
      </c>
      <c r="B727" s="159" t="s">
        <v>188</v>
      </c>
      <c r="C727" s="14"/>
      <c r="D727" s="14"/>
      <c r="E727" s="36" t="s">
        <v>181</v>
      </c>
      <c r="F727" s="37"/>
      <c r="G727" s="38"/>
      <c r="H727" s="32" t="str">
        <f>IF(AND(G684=0),AC713,AC712)</f>
        <v>Not required</v>
      </c>
      <c r="I727" s="38"/>
      <c r="J727" s="38"/>
      <c r="K727" s="38"/>
      <c r="L727" s="46"/>
      <c r="M727" s="16"/>
    </row>
    <row r="728" spans="1:33" ht="18" x14ac:dyDescent="0.35">
      <c r="A728" s="61" t="s">
        <v>188</v>
      </c>
      <c r="B728" s="159" t="s">
        <v>188</v>
      </c>
      <c r="C728" s="14"/>
      <c r="D728" s="14"/>
      <c r="E728" s="36" t="s">
        <v>192</v>
      </c>
      <c r="F728" s="37"/>
      <c r="G728" s="38"/>
      <c r="H728" s="32" t="str">
        <f>IF(AND(G553&gt;=2),AC713,AC712)</f>
        <v>Not required</v>
      </c>
      <c r="I728" s="38"/>
      <c r="J728" s="38"/>
      <c r="K728" s="38"/>
      <c r="L728" s="46"/>
      <c r="M728" s="16"/>
    </row>
    <row r="729" spans="1:33" ht="18" x14ac:dyDescent="0.35">
      <c r="A729" s="61" t="s">
        <v>188</v>
      </c>
      <c r="B729" s="159" t="s">
        <v>188</v>
      </c>
      <c r="C729" s="14"/>
      <c r="D729" s="14"/>
      <c r="E729" s="36" t="s">
        <v>182</v>
      </c>
      <c r="F729" s="37"/>
      <c r="G729" s="38"/>
      <c r="H729" s="32" t="str">
        <f>IF(AND(G691=0),AC713,AG729)</f>
        <v>Not required</v>
      </c>
      <c r="I729" s="38"/>
      <c r="J729" s="38"/>
      <c r="K729" s="38"/>
      <c r="L729" s="46"/>
      <c r="M729" s="16"/>
      <c r="AC729" s="282">
        <f>G691*J691</f>
        <v>0</v>
      </c>
      <c r="AD729" s="282">
        <f t="shared" ref="AD729" si="9">AC729/500</f>
        <v>0</v>
      </c>
      <c r="AE729" s="282">
        <f t="shared" ref="AE729" si="10">ROUNDUP(AD729,0)</f>
        <v>0</v>
      </c>
      <c r="AG729" s="282" t="str">
        <f t="shared" ref="AG729" si="11">_xlfn.CONCAT(AE729, " Bottle(s) Required")</f>
        <v>0 Bottle(s) Required</v>
      </c>
    </row>
    <row r="730" spans="1:33" ht="18" x14ac:dyDescent="0.35">
      <c r="A730" s="61" t="s">
        <v>188</v>
      </c>
      <c r="B730" s="159" t="s">
        <v>188</v>
      </c>
      <c r="C730" s="14"/>
      <c r="D730" s="14"/>
      <c r="E730" s="36" t="s">
        <v>317</v>
      </c>
      <c r="F730" s="37"/>
      <c r="G730" s="38"/>
      <c r="H730" s="32" t="str">
        <f>IF(AND(G698=0),AC713,AC710)</f>
        <v>Not required</v>
      </c>
      <c r="I730" s="38"/>
      <c r="J730" s="38"/>
      <c r="K730" s="38"/>
      <c r="L730" s="46"/>
      <c r="M730" s="16"/>
    </row>
    <row r="731" spans="1:33" ht="18" x14ac:dyDescent="0.35">
      <c r="A731" s="61" t="s">
        <v>188</v>
      </c>
      <c r="B731" s="159" t="s">
        <v>188</v>
      </c>
      <c r="C731" s="14"/>
      <c r="D731" s="14"/>
      <c r="E731" s="23"/>
      <c r="F731" s="6"/>
      <c r="G731" s="58"/>
      <c r="H731" s="58"/>
      <c r="I731" s="58"/>
      <c r="J731" s="58"/>
      <c r="K731" s="58"/>
      <c r="L731" s="46"/>
      <c r="M731" s="16"/>
    </row>
    <row r="732" spans="1:33" ht="18" x14ac:dyDescent="0.35">
      <c r="A732" s="60" t="s">
        <v>188</v>
      </c>
      <c r="B732" s="159" t="s">
        <v>188</v>
      </c>
      <c r="C732" s="14"/>
      <c r="D732" s="14"/>
      <c r="E732" s="32" t="s">
        <v>170</v>
      </c>
      <c r="F732" s="33"/>
      <c r="G732" s="34"/>
      <c r="H732" s="32" t="s">
        <v>352</v>
      </c>
      <c r="I732" s="34"/>
      <c r="J732" s="34"/>
      <c r="K732" s="34"/>
      <c r="L732" s="16"/>
      <c r="M732" s="16"/>
    </row>
    <row r="733" spans="1:33" ht="18" x14ac:dyDescent="0.35">
      <c r="A733" s="61" t="s">
        <v>188</v>
      </c>
      <c r="B733" s="159" t="s">
        <v>188</v>
      </c>
      <c r="C733" s="14"/>
      <c r="D733" s="14"/>
      <c r="E733" s="32" t="s">
        <v>171</v>
      </c>
      <c r="F733" s="33"/>
      <c r="G733" s="34"/>
      <c r="H733" s="32" t="s">
        <v>353</v>
      </c>
      <c r="I733" s="34"/>
      <c r="J733" s="34"/>
      <c r="K733" s="34"/>
      <c r="L733" s="46"/>
      <c r="M733" s="16"/>
    </row>
    <row r="734" spans="1:33" ht="18" x14ac:dyDescent="0.35">
      <c r="A734" s="61" t="s">
        <v>188</v>
      </c>
      <c r="B734" s="159" t="s">
        <v>188</v>
      </c>
      <c r="C734" s="14"/>
      <c r="D734" s="14"/>
      <c r="E734" s="32" t="s">
        <v>184</v>
      </c>
      <c r="F734" s="33"/>
      <c r="G734" s="34"/>
      <c r="H734" s="32" t="s">
        <v>185</v>
      </c>
      <c r="I734" s="34"/>
      <c r="J734" s="34"/>
      <c r="K734" s="34"/>
      <c r="L734" s="46"/>
      <c r="M734" s="16"/>
    </row>
    <row r="735" spans="1:33" ht="18" x14ac:dyDescent="0.35">
      <c r="A735" s="61" t="s">
        <v>188</v>
      </c>
      <c r="B735" s="159" t="s">
        <v>188</v>
      </c>
      <c r="C735" s="14"/>
      <c r="D735" s="14"/>
      <c r="E735" s="32" t="s">
        <v>186</v>
      </c>
      <c r="F735" s="33"/>
      <c r="G735" s="34"/>
      <c r="H735" s="32" t="s">
        <v>187</v>
      </c>
      <c r="I735" s="34"/>
      <c r="J735" s="34"/>
      <c r="K735" s="34"/>
      <c r="L735" s="46"/>
      <c r="M735" s="16"/>
    </row>
    <row r="736" spans="1:33" ht="18" x14ac:dyDescent="0.35">
      <c r="A736" s="61" t="s">
        <v>188</v>
      </c>
      <c r="B736" s="159" t="s">
        <v>188</v>
      </c>
      <c r="C736" s="14"/>
      <c r="D736" s="14"/>
      <c r="E736" s="23"/>
      <c r="F736" s="6"/>
      <c r="G736" s="58"/>
      <c r="H736" s="58"/>
      <c r="I736" s="58"/>
      <c r="J736" s="58"/>
      <c r="K736" s="58"/>
      <c r="L736" s="46"/>
      <c r="M736" s="16"/>
    </row>
    <row r="737" spans="1:24" ht="15" thickBot="1" x14ac:dyDescent="0.35">
      <c r="A737" s="61" t="s">
        <v>188</v>
      </c>
      <c r="B737" s="159" t="s">
        <v>188</v>
      </c>
      <c r="C737" s="14"/>
      <c r="D737" s="18"/>
      <c r="E737" s="19"/>
      <c r="F737" s="19"/>
      <c r="G737" s="19"/>
      <c r="H737" s="19"/>
      <c r="I737" s="19"/>
      <c r="J737" s="19"/>
      <c r="K737" s="19"/>
      <c r="L737" s="20"/>
      <c r="M737" s="16"/>
      <c r="X737" s="285"/>
    </row>
    <row r="738" spans="1:24" x14ac:dyDescent="0.3">
      <c r="A738" s="61" t="s">
        <v>188</v>
      </c>
      <c r="B738" s="159" t="s">
        <v>188</v>
      </c>
      <c r="C738" s="14"/>
      <c r="D738" s="6"/>
      <c r="E738" s="6"/>
      <c r="F738" s="6"/>
      <c r="G738" s="6"/>
      <c r="H738" s="6"/>
      <c r="I738" s="6"/>
      <c r="J738" s="6"/>
      <c r="K738" s="6"/>
      <c r="L738" s="6"/>
      <c r="M738" s="16"/>
    </row>
    <row r="739" spans="1:24" ht="15" thickBot="1" x14ac:dyDescent="0.35">
      <c r="A739" s="61" t="s">
        <v>188</v>
      </c>
      <c r="B739" s="159" t="s">
        <v>188</v>
      </c>
      <c r="C739" s="18"/>
      <c r="D739" s="19"/>
      <c r="E739" s="19"/>
      <c r="F739" s="19"/>
      <c r="G739" s="19"/>
      <c r="H739" s="19"/>
      <c r="I739" s="19"/>
      <c r="J739" s="19"/>
      <c r="K739" s="19"/>
      <c r="L739" s="19"/>
      <c r="M739" s="20"/>
    </row>
    <row r="740" spans="1:24" x14ac:dyDescent="0.3">
      <c r="B740" s="159" t="s">
        <v>188</v>
      </c>
      <c r="C740" s="141" t="s">
        <v>282</v>
      </c>
    </row>
    <row r="741" spans="1:24" x14ac:dyDescent="0.3">
      <c r="B741" s="159" t="s">
        <v>188</v>
      </c>
      <c r="C741" s="64" t="s">
        <v>283</v>
      </c>
    </row>
  </sheetData>
  <sheetProtection algorithmName="SHA-512" hashValue="nxfDhgfk1qvuB/gaYdhrPLFBrevvVyvzHwaR3PSjIREZVG7YzGcJBZ42tdey5h/aMo8nJs4zIX0sSOiQT43WKQ==" saltValue="/1UyFoGLAJx92Rr3Sbmo9w==" spinCount="100000" sheet="1" objects="1" scenarios="1" selectLockedCells="1"/>
  <mergeCells count="7">
    <mergeCell ref="L3:M3"/>
    <mergeCell ref="K4:K8"/>
    <mergeCell ref="G686:K690"/>
    <mergeCell ref="G667:K674"/>
    <mergeCell ref="E279:K279"/>
    <mergeCell ref="E563:K563"/>
    <mergeCell ref="H3:K3"/>
  </mergeCells>
  <pageMargins left="0.7" right="0.7" top="0.75" bottom="0.75" header="0.3" footer="0.3"/>
  <pageSetup scale="39" fitToHeight="0" orientation="portrait" r:id="rId1"/>
  <headerFooter>
    <oddFooter xml:space="preserve">&amp;LUnrestricted </oddFooter>
    <evenFooter xml:space="preserve">&amp;LUnrestricted </evenFooter>
    <firstFooter xml:space="preserve">&amp;LUnrestricted </firstFooter>
  </headerFooter>
  <rowBreaks count="6" manualBreakCount="6">
    <brk id="108" max="16383" man="1"/>
    <brk id="235" max="16383" man="1"/>
    <brk id="323" max="16383" man="1"/>
    <brk id="431" max="16383" man="1"/>
    <brk id="550" max="16383" man="1"/>
    <brk id="64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241D-DB67-4766-9982-91B691A03A9C}">
  <dimension ref="A1:AZ792"/>
  <sheetViews>
    <sheetView showGridLines="0" zoomScale="85" zoomScaleNormal="85" workbookViewId="0">
      <selection activeCell="G5" sqref="G5"/>
    </sheetView>
  </sheetViews>
  <sheetFormatPr defaultRowHeight="14.4" x14ac:dyDescent="0.3"/>
  <cols>
    <col min="1" max="1" width="3.21875" style="61" customWidth="1"/>
    <col min="2" max="2" width="5" style="21" hidden="1" customWidth="1"/>
    <col min="4" max="4" width="10.6640625" customWidth="1"/>
    <col min="5" max="5" width="16.109375" customWidth="1"/>
    <col min="6" max="6" width="10.88671875" customWidth="1"/>
    <col min="7" max="7" width="11.6640625" customWidth="1"/>
    <col min="8" max="8" width="11.88671875" customWidth="1"/>
    <col min="9" max="10" width="5.88671875" customWidth="1"/>
    <col min="11" max="11" width="75.77734375" customWidth="1"/>
    <col min="12" max="12" width="36.33203125" customWidth="1"/>
    <col min="13" max="13" width="27.5546875" customWidth="1"/>
    <col min="14" max="14" width="81.77734375" style="282" hidden="1" customWidth="1"/>
    <col min="15" max="18" width="8.88671875" style="282" hidden="1" customWidth="1"/>
    <col min="19" max="19" width="13.21875" style="282" hidden="1" customWidth="1"/>
    <col min="20" max="20" width="8.88671875" style="282" hidden="1" customWidth="1"/>
    <col min="21" max="21" width="19.5546875" style="282" hidden="1" customWidth="1"/>
    <col min="22" max="22" width="12.88671875" style="282" hidden="1" customWidth="1"/>
    <col min="23" max="23" width="16.109375" style="282" hidden="1" customWidth="1"/>
    <col min="24" max="24" width="16" style="282" hidden="1" customWidth="1"/>
    <col min="25" max="32" width="8.88671875" style="282" hidden="1" customWidth="1"/>
    <col min="33" max="33" width="16.5546875" style="282" hidden="1" customWidth="1"/>
    <col min="34" max="52" width="8.88671875" style="282" hidden="1" customWidth="1"/>
    <col min="53" max="53" width="8.88671875" customWidth="1"/>
  </cols>
  <sheetData>
    <row r="1" spans="1:52" ht="7.8" customHeight="1" thickBot="1" x14ac:dyDescent="0.35"/>
    <row r="2" spans="1:52" ht="200.4" customHeight="1" thickBot="1" x14ac:dyDescent="0.35">
      <c r="A2" s="61" t="s">
        <v>188</v>
      </c>
      <c r="B2" s="159" t="s">
        <v>290</v>
      </c>
      <c r="C2" s="25" t="s">
        <v>24</v>
      </c>
      <c r="D2" s="26"/>
      <c r="E2" s="26"/>
      <c r="F2" s="26"/>
      <c r="G2" s="26"/>
      <c r="H2" s="26"/>
      <c r="I2" s="26"/>
      <c r="J2" s="26"/>
      <c r="K2" s="26"/>
      <c r="L2" s="26"/>
      <c r="M2" s="158"/>
    </row>
    <row r="3" spans="1:52" ht="125.4" customHeight="1" thickBot="1" x14ac:dyDescent="0.35">
      <c r="A3" s="61" t="s">
        <v>188</v>
      </c>
      <c r="B3" s="159" t="s">
        <v>188</v>
      </c>
      <c r="C3" s="27"/>
      <c r="D3" s="28"/>
      <c r="E3" s="28"/>
      <c r="F3" s="28"/>
      <c r="G3" s="28"/>
      <c r="H3" s="354" t="s">
        <v>354</v>
      </c>
      <c r="I3" s="354"/>
      <c r="J3" s="354"/>
      <c r="K3" s="354"/>
      <c r="L3" s="345" t="s">
        <v>570</v>
      </c>
      <c r="M3" s="346"/>
    </row>
    <row r="4" spans="1:52" ht="14.4" customHeight="1" thickBot="1" x14ac:dyDescent="0.35">
      <c r="A4" s="60" t="s">
        <v>188</v>
      </c>
      <c r="B4" s="159" t="s">
        <v>188</v>
      </c>
      <c r="C4" s="11"/>
      <c r="D4" s="12"/>
      <c r="E4" s="12"/>
      <c r="F4" s="12"/>
      <c r="G4" s="12"/>
      <c r="H4" s="12"/>
      <c r="I4" s="12"/>
      <c r="J4" s="12"/>
      <c r="K4" s="347" t="s">
        <v>358</v>
      </c>
      <c r="L4" s="12"/>
      <c r="M4" s="13"/>
    </row>
    <row r="5" spans="1:52" ht="16.8" thickBot="1" x14ac:dyDescent="0.35">
      <c r="A5" s="60" t="s">
        <v>188</v>
      </c>
      <c r="B5" s="159" t="s">
        <v>188</v>
      </c>
      <c r="C5" s="14"/>
      <c r="D5" s="5" t="s">
        <v>140</v>
      </c>
      <c r="E5" s="5"/>
      <c r="F5" s="6"/>
      <c r="G5" s="29" t="s">
        <v>183</v>
      </c>
      <c r="H5" s="6"/>
      <c r="I5" s="6"/>
      <c r="J5" s="6"/>
      <c r="K5" s="348"/>
      <c r="L5" s="6"/>
      <c r="M5" s="16"/>
    </row>
    <row r="6" spans="1:52" ht="15" thickBot="1" x14ac:dyDescent="0.35">
      <c r="A6" s="60" t="s">
        <v>188</v>
      </c>
      <c r="B6" s="159" t="s">
        <v>188</v>
      </c>
      <c r="C6" s="14"/>
      <c r="D6" s="6"/>
      <c r="E6" s="6"/>
      <c r="F6" s="6"/>
      <c r="G6" s="6"/>
      <c r="H6" s="6"/>
      <c r="I6" s="6"/>
      <c r="J6" s="6"/>
      <c r="K6" s="348"/>
      <c r="L6" s="6"/>
      <c r="M6" s="16"/>
    </row>
    <row r="7" spans="1:52" ht="16.8" thickBot="1" x14ac:dyDescent="0.35">
      <c r="A7" s="60" t="s">
        <v>188</v>
      </c>
      <c r="B7" s="159" t="s">
        <v>188</v>
      </c>
      <c r="C7" s="14"/>
      <c r="D7" s="5" t="s">
        <v>139</v>
      </c>
      <c r="E7" s="5"/>
      <c r="F7" s="6"/>
      <c r="G7" s="8" t="e">
        <f>G5*3.78541</f>
        <v>#VALUE!</v>
      </c>
      <c r="H7" s="4"/>
      <c r="I7" s="6"/>
      <c r="J7" s="6"/>
      <c r="K7" s="348"/>
      <c r="L7" s="6"/>
      <c r="M7" s="16"/>
    </row>
    <row r="8" spans="1:52" ht="7.2" customHeight="1" thickBot="1" x14ac:dyDescent="0.35">
      <c r="A8" s="60" t="s">
        <v>188</v>
      </c>
      <c r="B8" s="159" t="s">
        <v>188</v>
      </c>
      <c r="C8" s="18"/>
      <c r="D8" s="19"/>
      <c r="E8" s="19"/>
      <c r="F8" s="19"/>
      <c r="G8" s="19"/>
      <c r="H8" s="19"/>
      <c r="I8" s="19"/>
      <c r="J8" s="19"/>
      <c r="K8" s="349"/>
      <c r="L8" s="19"/>
      <c r="M8" s="20"/>
    </row>
    <row r="9" spans="1:52" s="21" customFormat="1" ht="7.2" customHeight="1" thickBot="1" x14ac:dyDescent="0.35">
      <c r="A9" s="61" t="s">
        <v>188</v>
      </c>
      <c r="B9" s="159" t="s">
        <v>188</v>
      </c>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row>
    <row r="10" spans="1:52" ht="15" thickBot="1" x14ac:dyDescent="0.35">
      <c r="A10" s="60" t="s">
        <v>188</v>
      </c>
      <c r="B10" s="159" t="s">
        <v>188</v>
      </c>
      <c r="C10" s="11"/>
      <c r="D10" s="12"/>
      <c r="E10" s="12"/>
      <c r="F10" s="12"/>
      <c r="G10" s="12"/>
      <c r="H10" s="12"/>
      <c r="I10" s="12"/>
      <c r="J10" s="12"/>
      <c r="K10" s="12"/>
      <c r="L10" s="12"/>
      <c r="M10" s="13"/>
    </row>
    <row r="11" spans="1:52" ht="28.2" customHeight="1" thickBot="1" x14ac:dyDescent="0.45">
      <c r="A11" s="60" t="s">
        <v>188</v>
      </c>
      <c r="B11" s="159" t="s">
        <v>188</v>
      </c>
      <c r="C11" s="14"/>
      <c r="D11" s="169" t="s">
        <v>38</v>
      </c>
      <c r="E11" s="9"/>
      <c r="F11" s="9"/>
      <c r="G11" s="9"/>
      <c r="H11" s="9"/>
      <c r="I11" s="9"/>
      <c r="J11" s="10"/>
      <c r="K11" s="7"/>
      <c r="L11" s="7"/>
      <c r="M11" s="22"/>
      <c r="N11" s="283"/>
    </row>
    <row r="12" spans="1:52" ht="15" thickBot="1" x14ac:dyDescent="0.35">
      <c r="A12" s="60" t="s">
        <v>188</v>
      </c>
      <c r="B12" s="159" t="s">
        <v>188</v>
      </c>
      <c r="C12" s="14"/>
      <c r="D12" s="6"/>
      <c r="E12" s="6"/>
      <c r="F12" s="6"/>
      <c r="G12" s="6"/>
      <c r="H12" s="6"/>
      <c r="I12" s="6"/>
      <c r="J12" s="6"/>
      <c r="K12" s="6"/>
      <c r="L12" s="6"/>
      <c r="M12" s="16"/>
    </row>
    <row r="13" spans="1:52" ht="8.4" customHeight="1" thickBot="1" x14ac:dyDescent="0.35">
      <c r="A13" s="60" t="s">
        <v>188</v>
      </c>
      <c r="B13" s="159" t="s">
        <v>188</v>
      </c>
      <c r="C13" s="14"/>
      <c r="D13" s="11"/>
      <c r="E13" s="12"/>
      <c r="F13" s="12"/>
      <c r="G13" s="12"/>
      <c r="H13" s="12"/>
      <c r="I13" s="12"/>
      <c r="J13" s="12"/>
      <c r="K13" s="12"/>
      <c r="L13" s="13"/>
      <c r="M13" s="16"/>
    </row>
    <row r="14" spans="1:52" ht="18.600000000000001" thickBot="1" x14ac:dyDescent="0.4">
      <c r="A14" s="60" t="s">
        <v>188</v>
      </c>
      <c r="B14" s="159" t="s">
        <v>188</v>
      </c>
      <c r="C14" s="14"/>
      <c r="D14" s="14"/>
      <c r="E14" s="23" t="s">
        <v>25</v>
      </c>
      <c r="F14" s="6"/>
      <c r="G14" s="31" t="s">
        <v>183</v>
      </c>
      <c r="H14" s="6" t="s">
        <v>26</v>
      </c>
      <c r="I14" s="6"/>
      <c r="J14" s="6"/>
      <c r="K14" s="15" t="s">
        <v>7</v>
      </c>
      <c r="L14" s="16"/>
      <c r="M14" s="16"/>
    </row>
    <row r="15" spans="1:52" ht="120" customHeight="1" thickBot="1" x14ac:dyDescent="0.35">
      <c r="A15" s="60" t="s">
        <v>188</v>
      </c>
      <c r="B15" s="159" t="s">
        <v>188</v>
      </c>
      <c r="C15" s="14"/>
      <c r="D15" s="14"/>
      <c r="E15" s="6"/>
      <c r="F15" s="6"/>
      <c r="G15" s="6"/>
      <c r="H15" s="6"/>
      <c r="I15" s="6"/>
      <c r="J15" s="6"/>
      <c r="K15" s="2" t="str">
        <f>IF(AND(G14&gt;=O16,G14&lt;=P16),N16,IF(AND(G14&gt;=O17,G14&lt;=P17),N17,IF(AND(G14&gt;=O18,G14&lt;=P18),N18,IF(AND(G14&gt;=O19,G14&lt;=P19),N19,IF(AND(G14&gt;=O20,G14&lt;=P20),N20,IF(AND(G14&gt;=O21,G14&lt;=P21),N21,N22))))))</f>
        <v>Verify Data Entry</v>
      </c>
      <c r="L15" s="16"/>
      <c r="M15" s="16"/>
      <c r="O15" s="282" t="s">
        <v>0</v>
      </c>
      <c r="P15" s="282" t="s">
        <v>1</v>
      </c>
    </row>
    <row r="16" spans="1:52" ht="72" hidden="1" x14ac:dyDescent="0.3">
      <c r="A16" s="60"/>
      <c r="B16" s="159"/>
      <c r="C16" s="14"/>
      <c r="D16" s="14"/>
      <c r="E16" s="6"/>
      <c r="F16" s="6"/>
      <c r="G16" s="6"/>
      <c r="H16" s="6"/>
      <c r="I16" s="6"/>
      <c r="J16" s="6"/>
      <c r="K16" s="1"/>
      <c r="L16" s="16"/>
      <c r="M16" s="16"/>
      <c r="N16" s="284" t="s">
        <v>291</v>
      </c>
      <c r="O16" s="282">
        <v>20</v>
      </c>
      <c r="P16" s="282">
        <v>25</v>
      </c>
    </row>
    <row r="17" spans="1:24" ht="72" hidden="1" x14ac:dyDescent="0.3">
      <c r="A17" s="60"/>
      <c r="B17" s="159"/>
      <c r="C17" s="14"/>
      <c r="D17" s="14"/>
      <c r="E17" s="6"/>
      <c r="F17" s="6"/>
      <c r="G17" s="6"/>
      <c r="H17" s="6"/>
      <c r="I17" s="6"/>
      <c r="J17" s="6"/>
      <c r="K17" s="1"/>
      <c r="L17" s="16"/>
      <c r="M17" s="16"/>
      <c r="N17" s="284" t="s">
        <v>292</v>
      </c>
      <c r="O17" s="282">
        <v>25</v>
      </c>
      <c r="P17" s="282">
        <v>28</v>
      </c>
    </row>
    <row r="18" spans="1:24" ht="100.8" hidden="1" x14ac:dyDescent="0.3">
      <c r="A18" s="60"/>
      <c r="B18" s="159"/>
      <c r="C18" s="14"/>
      <c r="D18" s="14"/>
      <c r="E18" s="6"/>
      <c r="F18" s="6"/>
      <c r="G18" s="6"/>
      <c r="H18" s="6"/>
      <c r="I18" s="6"/>
      <c r="J18" s="6"/>
      <c r="K18" s="1"/>
      <c r="L18" s="16"/>
      <c r="M18" s="16"/>
      <c r="N18" s="284" t="s">
        <v>293</v>
      </c>
      <c r="O18" s="282">
        <v>28</v>
      </c>
      <c r="P18" s="282">
        <v>33</v>
      </c>
    </row>
    <row r="19" spans="1:24" hidden="1" x14ac:dyDescent="0.3">
      <c r="A19" s="60"/>
      <c r="B19" s="159"/>
      <c r="C19" s="14"/>
      <c r="D19" s="14"/>
      <c r="E19" s="6"/>
      <c r="F19" s="6"/>
      <c r="G19" s="6"/>
      <c r="H19" s="6"/>
      <c r="I19" s="6"/>
      <c r="J19" s="6"/>
      <c r="K19" s="1"/>
      <c r="L19" s="16"/>
      <c r="M19" s="16"/>
      <c r="N19" s="284" t="s">
        <v>360</v>
      </c>
      <c r="O19" s="282">
        <v>33</v>
      </c>
      <c r="P19" s="282">
        <v>35</v>
      </c>
    </row>
    <row r="20" spans="1:24" ht="100.8" hidden="1" x14ac:dyDescent="0.3">
      <c r="A20" s="60"/>
      <c r="B20" s="159"/>
      <c r="C20" s="14"/>
      <c r="D20" s="14"/>
      <c r="E20" s="6"/>
      <c r="F20" s="6"/>
      <c r="G20" s="6"/>
      <c r="H20" s="6"/>
      <c r="I20" s="6"/>
      <c r="J20" s="6"/>
      <c r="K20" s="1"/>
      <c r="L20" s="16"/>
      <c r="M20" s="16"/>
      <c r="N20" s="284" t="s">
        <v>294</v>
      </c>
      <c r="O20" s="282">
        <v>35</v>
      </c>
      <c r="P20" s="282">
        <v>38</v>
      </c>
    </row>
    <row r="21" spans="1:24" ht="100.8" hidden="1" x14ac:dyDescent="0.3">
      <c r="A21" s="60"/>
      <c r="B21" s="159"/>
      <c r="C21" s="14"/>
      <c r="D21" s="14"/>
      <c r="E21" s="6"/>
      <c r="F21" s="6"/>
      <c r="G21" s="6"/>
      <c r="H21" s="6"/>
      <c r="I21" s="6"/>
      <c r="J21" s="6"/>
      <c r="K21" s="1"/>
      <c r="L21" s="16"/>
      <c r="M21" s="16"/>
      <c r="N21" s="284" t="s">
        <v>295</v>
      </c>
      <c r="O21" s="282">
        <v>38</v>
      </c>
      <c r="P21" s="282">
        <v>45</v>
      </c>
    </row>
    <row r="22" spans="1:24" hidden="1" x14ac:dyDescent="0.3">
      <c r="A22" s="60"/>
      <c r="B22" s="159"/>
      <c r="C22" s="14"/>
      <c r="D22" s="14"/>
      <c r="E22" s="6"/>
      <c r="F22" s="6"/>
      <c r="G22" s="6"/>
      <c r="H22" s="6"/>
      <c r="I22" s="6"/>
      <c r="J22" s="6"/>
      <c r="L22" s="16"/>
      <c r="M22" s="16"/>
      <c r="N22" s="282" t="s">
        <v>5</v>
      </c>
    </row>
    <row r="23" spans="1:24" x14ac:dyDescent="0.3">
      <c r="A23" s="60" t="s">
        <v>188</v>
      </c>
      <c r="B23" s="159" t="s">
        <v>188</v>
      </c>
      <c r="C23" s="14"/>
      <c r="D23" s="14"/>
      <c r="E23" s="6"/>
      <c r="F23" s="6"/>
      <c r="G23" s="6"/>
      <c r="H23" s="6"/>
      <c r="I23" s="6"/>
      <c r="J23" s="6"/>
      <c r="K23" s="6"/>
      <c r="L23" s="16"/>
      <c r="M23" s="16"/>
    </row>
    <row r="24" spans="1:24" x14ac:dyDescent="0.3">
      <c r="A24" s="60" t="s">
        <v>188</v>
      </c>
      <c r="B24" s="159" t="s">
        <v>188</v>
      </c>
      <c r="C24" s="14"/>
      <c r="D24" s="14"/>
      <c r="E24" s="15" t="str">
        <f>IF(AND(G14&gt;=0,G14&lt;=34),N25,IF(AND(G14&gt;=34,G14&lt;=45),N26,N27))</f>
        <v xml:space="preserve">Verify Data Entry </v>
      </c>
      <c r="F24" s="6"/>
      <c r="G24" s="6"/>
      <c r="H24" s="6"/>
      <c r="I24" s="6"/>
      <c r="J24" s="6"/>
      <c r="K24" s="6"/>
      <c r="L24" s="16"/>
      <c r="M24" s="16"/>
    </row>
    <row r="25" spans="1:24" ht="28.8" hidden="1" x14ac:dyDescent="0.3">
      <c r="A25" s="60"/>
      <c r="B25" s="159"/>
      <c r="C25" s="14"/>
      <c r="D25" s="14"/>
      <c r="E25" s="17"/>
      <c r="F25" s="6"/>
      <c r="G25" s="4"/>
      <c r="H25" s="6"/>
      <c r="I25" s="6"/>
      <c r="J25" s="6"/>
      <c r="K25" s="6"/>
      <c r="L25" s="16"/>
      <c r="M25" s="16"/>
      <c r="N25" s="284" t="s">
        <v>28</v>
      </c>
    </row>
    <row r="26" spans="1:24" ht="28.8" hidden="1" x14ac:dyDescent="0.3">
      <c r="A26" s="60"/>
      <c r="B26" s="159"/>
      <c r="C26" s="14"/>
      <c r="D26" s="14"/>
      <c r="E26" s="6"/>
      <c r="F26" s="6"/>
      <c r="G26" s="6"/>
      <c r="H26" s="6"/>
      <c r="I26" s="6"/>
      <c r="J26" s="6"/>
      <c r="K26" s="6"/>
      <c r="L26" s="16"/>
      <c r="M26" s="16"/>
      <c r="N26" s="284" t="s">
        <v>29</v>
      </c>
    </row>
    <row r="27" spans="1:24" hidden="1" x14ac:dyDescent="0.3">
      <c r="A27" s="60"/>
      <c r="B27" s="159"/>
      <c r="C27" s="14"/>
      <c r="D27" s="14"/>
      <c r="E27" s="6"/>
      <c r="F27" s="6"/>
      <c r="G27" s="6"/>
      <c r="H27" s="6"/>
      <c r="I27" s="6"/>
      <c r="J27" s="6"/>
      <c r="K27" s="6"/>
      <c r="L27" s="16"/>
      <c r="M27" s="16"/>
      <c r="N27" s="284" t="s">
        <v>350</v>
      </c>
    </row>
    <row r="28" spans="1:24" hidden="1" x14ac:dyDescent="0.3">
      <c r="A28" s="60"/>
      <c r="B28" s="159"/>
      <c r="C28" s="14"/>
      <c r="D28" s="14"/>
      <c r="E28" s="6"/>
      <c r="F28" s="6"/>
      <c r="G28" s="6"/>
      <c r="H28" s="6"/>
      <c r="I28" s="6"/>
      <c r="J28" s="6"/>
      <c r="K28" s="6"/>
      <c r="L28" s="16"/>
      <c r="M28" s="16"/>
      <c r="N28" s="284"/>
    </row>
    <row r="29" spans="1:24" hidden="1" x14ac:dyDescent="0.3">
      <c r="A29" s="62"/>
      <c r="B29" s="159"/>
      <c r="C29" s="14"/>
      <c r="D29" s="14"/>
      <c r="E29" s="6"/>
      <c r="F29" s="6"/>
      <c r="G29" s="6"/>
      <c r="H29" s="6"/>
      <c r="I29" s="6"/>
      <c r="J29" s="6"/>
      <c r="K29" s="6"/>
      <c r="L29" s="16"/>
      <c r="M29" s="16"/>
    </row>
    <row r="30" spans="1:24" ht="15" thickBot="1" x14ac:dyDescent="0.35">
      <c r="A30" s="61" t="s">
        <v>188</v>
      </c>
      <c r="B30" s="159" t="s">
        <v>188</v>
      </c>
      <c r="C30" s="14"/>
      <c r="D30" s="18"/>
      <c r="E30" s="19"/>
      <c r="F30" s="19"/>
      <c r="G30" s="19"/>
      <c r="H30" s="19"/>
      <c r="I30" s="19"/>
      <c r="J30" s="19"/>
      <c r="K30" s="19"/>
      <c r="L30" s="20"/>
      <c r="M30" s="16"/>
      <c r="X30" s="285"/>
    </row>
    <row r="31" spans="1:24" ht="15" thickBot="1" x14ac:dyDescent="0.35">
      <c r="A31" s="60" t="s">
        <v>188</v>
      </c>
      <c r="B31" s="159" t="s">
        <v>188</v>
      </c>
      <c r="C31" s="14"/>
      <c r="D31" s="6"/>
      <c r="E31" s="6"/>
      <c r="F31" s="6"/>
      <c r="G31" s="6"/>
      <c r="H31" s="6"/>
      <c r="I31" s="6"/>
      <c r="J31" s="6"/>
      <c r="K31" s="6"/>
      <c r="L31" s="6"/>
      <c r="M31" s="16"/>
    </row>
    <row r="32" spans="1:24" ht="8.4" customHeight="1" thickBot="1" x14ac:dyDescent="0.35">
      <c r="A32" s="60" t="s">
        <v>188</v>
      </c>
      <c r="B32" s="159" t="s">
        <v>188</v>
      </c>
      <c r="C32" s="14"/>
      <c r="D32" s="11"/>
      <c r="E32" s="12"/>
      <c r="F32" s="12"/>
      <c r="G32" s="12"/>
      <c r="H32" s="12"/>
      <c r="I32" s="12"/>
      <c r="J32" s="12"/>
      <c r="K32" s="12"/>
      <c r="L32" s="13"/>
      <c r="M32" s="16"/>
    </row>
    <row r="33" spans="1:52" ht="18.600000000000001" thickBot="1" x14ac:dyDescent="0.4">
      <c r="A33" s="60" t="s">
        <v>188</v>
      </c>
      <c r="B33" s="159" t="s">
        <v>188</v>
      </c>
      <c r="C33" s="14"/>
      <c r="D33" s="14"/>
      <c r="E33" s="23" t="s">
        <v>324</v>
      </c>
      <c r="F33" s="6"/>
      <c r="G33" s="31" t="s">
        <v>183</v>
      </c>
      <c r="H33" s="6" t="s">
        <v>31</v>
      </c>
      <c r="I33" s="6"/>
      <c r="J33" s="6"/>
      <c r="K33" s="15" t="s">
        <v>7</v>
      </c>
      <c r="L33" s="16"/>
      <c r="M33" s="16"/>
    </row>
    <row r="34" spans="1:52" ht="120" customHeight="1" thickBot="1" x14ac:dyDescent="0.35">
      <c r="A34" s="60" t="s">
        <v>188</v>
      </c>
      <c r="B34" s="159" t="s">
        <v>188</v>
      </c>
      <c r="C34" s="14"/>
      <c r="D34" s="14"/>
      <c r="E34" s="6"/>
      <c r="F34" s="6"/>
      <c r="G34" s="6"/>
      <c r="H34" s="6"/>
      <c r="I34" s="6"/>
      <c r="J34" s="6"/>
      <c r="K34" s="2" t="str">
        <f>IF(AND(G33&gt;=O35,G33&lt;=P35),N35,IF(AND(G33&gt;=O36,G33&lt;=P36),N36,IF(AND(G33&gt;=O37,G33&lt;=P37),N37,IF(AND(G33&gt;=O38,G33&lt;=P38),N38,IF(AND(G33&gt;=O39,G33&lt;=P39),N39,IF(AND(G33&gt;=O40,G33&lt;=P40),N40,N41))))))</f>
        <v>Verify Data Entry</v>
      </c>
      <c r="L34" s="16"/>
      <c r="M34" s="16"/>
      <c r="O34" s="282" t="s">
        <v>0</v>
      </c>
      <c r="P34" s="282" t="s">
        <v>1</v>
      </c>
    </row>
    <row r="35" spans="1:52" ht="115.2" hidden="1" x14ac:dyDescent="0.3">
      <c r="A35" s="60"/>
      <c r="B35" s="159"/>
      <c r="C35" s="14"/>
      <c r="D35" s="14"/>
      <c r="E35" s="6"/>
      <c r="F35" s="6"/>
      <c r="G35" s="6"/>
      <c r="H35" s="6"/>
      <c r="I35" s="6"/>
      <c r="J35" s="6"/>
      <c r="K35" s="1"/>
      <c r="L35" s="16"/>
      <c r="M35" s="16"/>
      <c r="N35" s="284" t="s">
        <v>32</v>
      </c>
      <c r="O35" s="282">
        <v>4</v>
      </c>
      <c r="P35" s="282">
        <v>6.5</v>
      </c>
    </row>
    <row r="36" spans="1:52" ht="86.4" hidden="1" x14ac:dyDescent="0.3">
      <c r="A36" s="60"/>
      <c r="B36" s="159"/>
      <c r="C36" s="14"/>
      <c r="D36" s="14"/>
      <c r="E36" s="6"/>
      <c r="F36" s="6"/>
      <c r="G36" s="6"/>
      <c r="H36" s="6"/>
      <c r="I36" s="6"/>
      <c r="J36" s="6"/>
      <c r="K36" s="1"/>
      <c r="L36" s="16"/>
      <c r="M36" s="16"/>
      <c r="N36" s="284" t="s">
        <v>33</v>
      </c>
      <c r="O36" s="282">
        <v>6.5</v>
      </c>
      <c r="P36" s="282">
        <v>7.2</v>
      </c>
    </row>
    <row r="37" spans="1:52" ht="86.4" hidden="1" x14ac:dyDescent="0.3">
      <c r="A37" s="60"/>
      <c r="B37" s="159"/>
      <c r="C37" s="14"/>
      <c r="D37" s="14"/>
      <c r="E37" s="6"/>
      <c r="F37" s="6"/>
      <c r="G37" s="6"/>
      <c r="H37" s="6"/>
      <c r="I37" s="6"/>
      <c r="J37" s="6"/>
      <c r="K37" s="1"/>
      <c r="L37" s="16"/>
      <c r="M37" s="16"/>
      <c r="N37" s="284" t="s">
        <v>34</v>
      </c>
      <c r="O37" s="282">
        <v>7.2</v>
      </c>
      <c r="P37" s="282">
        <v>7.8</v>
      </c>
    </row>
    <row r="38" spans="1:52" hidden="1" x14ac:dyDescent="0.3">
      <c r="A38" s="60"/>
      <c r="B38" s="159"/>
      <c r="C38" s="14"/>
      <c r="D38" s="14"/>
      <c r="E38" s="6"/>
      <c r="F38" s="6"/>
      <c r="G38" s="6"/>
      <c r="H38" s="6"/>
      <c r="I38" s="6"/>
      <c r="J38" s="6"/>
      <c r="K38" s="1"/>
      <c r="L38" s="16"/>
      <c r="M38" s="16"/>
      <c r="N38" s="284" t="s">
        <v>35</v>
      </c>
      <c r="O38" s="282">
        <v>7.8</v>
      </c>
      <c r="P38" s="282">
        <v>8.5</v>
      </c>
    </row>
    <row r="39" spans="1:52" ht="100.8" hidden="1" x14ac:dyDescent="0.3">
      <c r="A39" s="60"/>
      <c r="B39" s="159"/>
      <c r="C39" s="14"/>
      <c r="D39" s="14"/>
      <c r="E39" s="6"/>
      <c r="F39" s="6"/>
      <c r="G39" s="6"/>
      <c r="H39" s="6"/>
      <c r="I39" s="6"/>
      <c r="J39" s="6"/>
      <c r="K39" s="1"/>
      <c r="L39" s="16"/>
      <c r="M39" s="16"/>
      <c r="N39" s="284" t="s">
        <v>36</v>
      </c>
      <c r="O39" s="282">
        <v>8.5</v>
      </c>
      <c r="P39" s="282">
        <v>11</v>
      </c>
    </row>
    <row r="40" spans="1:52" ht="100.8" hidden="1" x14ac:dyDescent="0.3">
      <c r="A40" s="60"/>
      <c r="B40" s="159"/>
      <c r="C40" s="14"/>
      <c r="D40" s="14"/>
      <c r="E40" s="6"/>
      <c r="F40" s="6"/>
      <c r="G40" s="6"/>
      <c r="H40" s="6"/>
      <c r="I40" s="6"/>
      <c r="J40" s="6"/>
      <c r="K40" s="1"/>
      <c r="L40" s="16"/>
      <c r="M40" s="16"/>
      <c r="N40" s="284" t="s">
        <v>37</v>
      </c>
      <c r="O40" s="282">
        <v>11</v>
      </c>
      <c r="P40" s="282">
        <v>14</v>
      </c>
    </row>
    <row r="41" spans="1:52" hidden="1" x14ac:dyDescent="0.3">
      <c r="A41" s="60"/>
      <c r="B41" s="159"/>
      <c r="C41" s="14"/>
      <c r="D41" s="14"/>
      <c r="E41" s="6"/>
      <c r="F41" s="6"/>
      <c r="G41" s="6"/>
      <c r="H41" s="6"/>
      <c r="I41" s="6"/>
      <c r="J41" s="6"/>
      <c r="L41" s="16"/>
      <c r="M41" s="16"/>
      <c r="N41" s="282" t="s">
        <v>5</v>
      </c>
    </row>
    <row r="42" spans="1:52" hidden="1" x14ac:dyDescent="0.3">
      <c r="A42" s="60"/>
      <c r="B42" s="159"/>
      <c r="C42" s="14"/>
      <c r="D42" s="14"/>
      <c r="E42" s="6"/>
      <c r="F42" s="6"/>
      <c r="G42" s="6"/>
      <c r="H42" s="6"/>
      <c r="I42" s="6"/>
      <c r="J42" s="6"/>
      <c r="K42" s="6"/>
      <c r="L42" s="16"/>
      <c r="M42" s="16"/>
    </row>
    <row r="43" spans="1:52" hidden="1" x14ac:dyDescent="0.3">
      <c r="A43" s="60"/>
      <c r="B43" s="159"/>
      <c r="C43" s="14"/>
      <c r="D43" s="14"/>
      <c r="E43" s="6"/>
      <c r="F43" s="6"/>
      <c r="G43" s="6"/>
      <c r="H43" s="6"/>
      <c r="I43" s="6"/>
      <c r="J43" s="6"/>
      <c r="K43" s="6"/>
      <c r="L43" s="16"/>
      <c r="M43" s="16"/>
      <c r="N43" s="284"/>
    </row>
    <row r="44" spans="1:52" hidden="1" x14ac:dyDescent="0.3">
      <c r="A44" s="60"/>
      <c r="B44" s="159"/>
      <c r="C44" s="14"/>
      <c r="D44" s="14"/>
      <c r="E44" s="6"/>
      <c r="F44" s="6"/>
      <c r="G44" s="6"/>
      <c r="H44" s="6"/>
      <c r="I44" s="6"/>
      <c r="J44" s="6"/>
      <c r="K44" s="6"/>
      <c r="L44" s="16"/>
      <c r="M44" s="16"/>
      <c r="N44" s="284"/>
    </row>
    <row r="45" spans="1:52" hidden="1" x14ac:dyDescent="0.3">
      <c r="A45" s="62"/>
      <c r="B45" s="159"/>
      <c r="C45" s="14"/>
      <c r="D45" s="14"/>
      <c r="E45" s="6"/>
      <c r="F45" s="6"/>
      <c r="G45" s="6"/>
      <c r="H45" s="6"/>
      <c r="I45" s="6"/>
      <c r="J45" s="6"/>
      <c r="K45" s="6"/>
      <c r="L45" s="16"/>
      <c r="M45" s="16"/>
    </row>
    <row r="46" spans="1:52" ht="15" thickBot="1" x14ac:dyDescent="0.35">
      <c r="A46" s="61" t="s">
        <v>188</v>
      </c>
      <c r="B46" s="159" t="s">
        <v>188</v>
      </c>
      <c r="C46" s="14"/>
      <c r="D46" s="18"/>
      <c r="E46" s="19"/>
      <c r="F46" s="19"/>
      <c r="G46" s="19"/>
      <c r="H46" s="19"/>
      <c r="I46" s="19"/>
      <c r="J46" s="19"/>
      <c r="K46" s="19"/>
      <c r="L46" s="20"/>
      <c r="M46" s="16"/>
      <c r="X46" s="285"/>
    </row>
    <row r="47" spans="1:52" ht="15" thickBot="1" x14ac:dyDescent="0.35">
      <c r="A47" s="61" t="s">
        <v>188</v>
      </c>
      <c r="B47" s="159" t="s">
        <v>188</v>
      </c>
      <c r="C47" s="18"/>
      <c r="D47" s="19"/>
      <c r="E47" s="19"/>
      <c r="F47" s="19"/>
      <c r="G47" s="19"/>
      <c r="H47" s="19"/>
      <c r="I47" s="19"/>
      <c r="J47" s="19"/>
      <c r="K47" s="19"/>
      <c r="L47" s="19"/>
      <c r="M47" s="20"/>
    </row>
    <row r="48" spans="1:52" s="21" customFormat="1" ht="7.2" customHeight="1" thickBot="1" x14ac:dyDescent="0.35">
      <c r="A48" s="61" t="s">
        <v>188</v>
      </c>
      <c r="B48" s="159" t="s">
        <v>188</v>
      </c>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row>
    <row r="49" spans="1:16" ht="15" thickBot="1" x14ac:dyDescent="0.35">
      <c r="A49" s="60" t="s">
        <v>188</v>
      </c>
      <c r="B49" s="159" t="s">
        <v>188</v>
      </c>
      <c r="C49" s="11"/>
      <c r="D49" s="12"/>
      <c r="E49" s="12"/>
      <c r="F49" s="12"/>
      <c r="G49" s="12"/>
      <c r="H49" s="12"/>
      <c r="I49" s="12"/>
      <c r="J49" s="12"/>
      <c r="K49" s="12"/>
      <c r="L49" s="12"/>
      <c r="M49" s="13"/>
    </row>
    <row r="50" spans="1:16" ht="28.2" customHeight="1" thickBot="1" x14ac:dyDescent="0.45">
      <c r="A50" s="60" t="s">
        <v>188</v>
      </c>
      <c r="B50" s="159" t="s">
        <v>188</v>
      </c>
      <c r="C50" s="14"/>
      <c r="D50" s="169" t="s">
        <v>23</v>
      </c>
      <c r="E50" s="9"/>
      <c r="F50" s="9"/>
      <c r="G50" s="9"/>
      <c r="H50" s="9"/>
      <c r="I50" s="9"/>
      <c r="J50" s="10"/>
      <c r="K50" s="7"/>
      <c r="L50" s="7"/>
      <c r="M50" s="22"/>
      <c r="N50" s="283"/>
    </row>
    <row r="51" spans="1:16" ht="15" thickBot="1" x14ac:dyDescent="0.35">
      <c r="A51" s="60" t="s">
        <v>188</v>
      </c>
      <c r="B51" s="159" t="s">
        <v>188</v>
      </c>
      <c r="C51" s="14"/>
      <c r="D51" s="6"/>
      <c r="E51" s="6"/>
      <c r="F51" s="6"/>
      <c r="G51" s="6"/>
      <c r="H51" s="6"/>
      <c r="I51" s="6"/>
      <c r="J51" s="6"/>
      <c r="K51" s="6"/>
      <c r="L51" s="6"/>
      <c r="M51" s="16"/>
    </row>
    <row r="52" spans="1:16" ht="8.4" customHeight="1" thickBot="1" x14ac:dyDescent="0.35">
      <c r="A52" s="60" t="s">
        <v>188</v>
      </c>
      <c r="B52" s="159" t="s">
        <v>188</v>
      </c>
      <c r="C52" s="14"/>
      <c r="D52" s="11"/>
      <c r="E52" s="12"/>
      <c r="F52" s="12"/>
      <c r="G52" s="12"/>
      <c r="H52" s="12"/>
      <c r="I52" s="12"/>
      <c r="J52" s="12"/>
      <c r="K52" s="12"/>
      <c r="L52" s="13"/>
      <c r="M52" s="16"/>
    </row>
    <row r="53" spans="1:16" ht="18.600000000000001" thickBot="1" x14ac:dyDescent="0.4">
      <c r="A53" s="60" t="s">
        <v>188</v>
      </c>
      <c r="B53" s="159" t="s">
        <v>188</v>
      </c>
      <c r="C53" s="14"/>
      <c r="D53" s="14"/>
      <c r="E53" s="23" t="s">
        <v>3</v>
      </c>
      <c r="F53" s="6"/>
      <c r="G53" s="31" t="s">
        <v>183</v>
      </c>
      <c r="H53" s="6" t="s">
        <v>4</v>
      </c>
      <c r="I53" s="6"/>
      <c r="J53" s="6"/>
      <c r="K53" s="15" t="s">
        <v>7</v>
      </c>
      <c r="L53" s="16"/>
      <c r="M53" s="16"/>
    </row>
    <row r="54" spans="1:16" ht="135.44999999999999" customHeight="1" thickBot="1" x14ac:dyDescent="0.35">
      <c r="A54" s="60" t="s">
        <v>188</v>
      </c>
      <c r="B54" s="159" t="s">
        <v>188</v>
      </c>
      <c r="C54" s="14"/>
      <c r="D54" s="14"/>
      <c r="E54" s="6"/>
      <c r="F54" s="6"/>
      <c r="G54" s="6"/>
      <c r="H54" s="6"/>
      <c r="I54" s="6"/>
      <c r="J54" s="6"/>
      <c r="K54" s="2" t="str">
        <f>IF(AND(G53&gt;=O55,G53&lt;=P55),N55,IF(AND(G53&gt;=O56,G53&lt;=P56),N56,IF(AND(G53&gt;=O57,G53&lt;=P57),N57,IF(AND(G53&gt;=O58,G53&lt;=P58),N58,IF(AND(G53&gt;=O59,G53&lt;=P59),N59,IF(AND(G53&gt;=O60,G53&lt;=P60),N60,N61))))))</f>
        <v>Verify Data Entry</v>
      </c>
      <c r="L54" s="16"/>
      <c r="M54" s="16"/>
      <c r="O54" s="282" t="s">
        <v>0</v>
      </c>
      <c r="P54" s="282" t="s">
        <v>1</v>
      </c>
    </row>
    <row r="55" spans="1:16" ht="72" hidden="1" x14ac:dyDescent="0.3">
      <c r="A55" s="60"/>
      <c r="B55" s="159"/>
      <c r="C55" s="14"/>
      <c r="D55" s="14"/>
      <c r="E55" s="6"/>
      <c r="F55" s="6"/>
      <c r="G55" s="6"/>
      <c r="H55" s="6"/>
      <c r="I55" s="6"/>
      <c r="J55" s="6"/>
      <c r="K55" s="1"/>
      <c r="L55" s="16"/>
      <c r="M55" s="16"/>
      <c r="N55" s="284" t="s">
        <v>550</v>
      </c>
      <c r="O55" s="282">
        <v>200</v>
      </c>
      <c r="P55" s="282">
        <v>359.99</v>
      </c>
    </row>
    <row r="56" spans="1:16" ht="72" hidden="1" x14ac:dyDescent="0.3">
      <c r="A56" s="60"/>
      <c r="B56" s="159"/>
      <c r="C56" s="14"/>
      <c r="D56" s="14"/>
      <c r="E56" s="6"/>
      <c r="F56" s="6"/>
      <c r="G56" s="6"/>
      <c r="H56" s="6"/>
      <c r="I56" s="6"/>
      <c r="J56" s="6"/>
      <c r="K56" s="1"/>
      <c r="L56" s="16"/>
      <c r="M56" s="16"/>
      <c r="N56" s="284" t="s">
        <v>551</v>
      </c>
      <c r="O56" s="282">
        <v>360</v>
      </c>
      <c r="P56" s="282">
        <v>399.99</v>
      </c>
    </row>
    <row r="57" spans="1:16" ht="72" hidden="1" x14ac:dyDescent="0.3">
      <c r="A57" s="60"/>
      <c r="B57" s="159"/>
      <c r="C57" s="14"/>
      <c r="D57" s="14"/>
      <c r="E57" s="6"/>
      <c r="F57" s="6"/>
      <c r="G57" s="6"/>
      <c r="H57" s="6"/>
      <c r="I57" s="6"/>
      <c r="J57" s="6"/>
      <c r="K57" s="1"/>
      <c r="L57" s="16"/>
      <c r="M57" s="16"/>
      <c r="N57" s="284" t="s">
        <v>552</v>
      </c>
      <c r="O57" s="282">
        <v>400</v>
      </c>
      <c r="P57" s="282">
        <v>419.99</v>
      </c>
    </row>
    <row r="58" spans="1:16" ht="129.6" hidden="1" x14ac:dyDescent="0.3">
      <c r="A58" s="60"/>
      <c r="B58" s="159"/>
      <c r="C58" s="14"/>
      <c r="D58" s="14"/>
      <c r="E58" s="6"/>
      <c r="F58" s="6"/>
      <c r="G58" s="6"/>
      <c r="H58" s="6"/>
      <c r="I58" s="6"/>
      <c r="J58" s="6"/>
      <c r="K58" s="1"/>
      <c r="L58" s="16"/>
      <c r="M58" s="16"/>
      <c r="N58" s="284" t="s">
        <v>553</v>
      </c>
      <c r="O58" s="282">
        <v>420</v>
      </c>
      <c r="P58" s="282">
        <v>439.99</v>
      </c>
    </row>
    <row r="59" spans="1:16" ht="72" hidden="1" x14ac:dyDescent="0.3">
      <c r="A59" s="60"/>
      <c r="B59" s="159"/>
      <c r="C59" s="14"/>
      <c r="D59" s="14"/>
      <c r="E59" s="6"/>
      <c r="F59" s="6"/>
      <c r="G59" s="6"/>
      <c r="H59" s="6"/>
      <c r="I59" s="6"/>
      <c r="J59" s="6"/>
      <c r="K59" s="1"/>
      <c r="L59" s="16"/>
      <c r="M59" s="16"/>
      <c r="N59" s="284" t="s">
        <v>6</v>
      </c>
      <c r="O59" s="282">
        <v>440</v>
      </c>
      <c r="P59" s="282">
        <v>519.99</v>
      </c>
    </row>
    <row r="60" spans="1:16" ht="115.2" hidden="1" x14ac:dyDescent="0.3">
      <c r="A60" s="60"/>
      <c r="B60" s="159"/>
      <c r="C60" s="14"/>
      <c r="D60" s="14"/>
      <c r="E60" s="6"/>
      <c r="F60" s="6"/>
      <c r="G60" s="6"/>
      <c r="H60" s="6"/>
      <c r="I60" s="6"/>
      <c r="J60" s="6"/>
      <c r="K60" s="1"/>
      <c r="L60" s="16"/>
      <c r="M60" s="16"/>
      <c r="N60" s="284" t="s">
        <v>421</v>
      </c>
      <c r="O60" s="282">
        <v>520</v>
      </c>
      <c r="P60" s="282">
        <v>1000</v>
      </c>
    </row>
    <row r="61" spans="1:16" hidden="1" x14ac:dyDescent="0.3">
      <c r="A61" s="60"/>
      <c r="B61" s="159"/>
      <c r="C61" s="14"/>
      <c r="D61" s="14"/>
      <c r="E61" s="6"/>
      <c r="F61" s="6"/>
      <c r="G61" s="6"/>
      <c r="H61" s="6"/>
      <c r="I61" s="6"/>
      <c r="J61" s="6"/>
      <c r="L61" s="16"/>
      <c r="M61" s="16"/>
      <c r="N61" s="282" t="s">
        <v>5</v>
      </c>
    </row>
    <row r="62" spans="1:16" x14ac:dyDescent="0.3">
      <c r="A62" s="60" t="s">
        <v>188</v>
      </c>
      <c r="B62" s="159" t="s">
        <v>188</v>
      </c>
      <c r="C62" s="14"/>
      <c r="D62" s="14"/>
      <c r="E62" s="6"/>
      <c r="F62" s="6"/>
      <c r="G62" s="6"/>
      <c r="H62" s="6"/>
      <c r="I62" s="6"/>
      <c r="J62" s="6"/>
      <c r="K62" s="6"/>
      <c r="L62" s="16"/>
      <c r="M62" s="16"/>
    </row>
    <row r="63" spans="1:16" x14ac:dyDescent="0.3">
      <c r="A63" s="60" t="s">
        <v>188</v>
      </c>
      <c r="B63" s="159" t="s">
        <v>188</v>
      </c>
      <c r="C63" s="14"/>
      <c r="D63" s="14"/>
      <c r="E63" s="15" t="str">
        <f>IF(AND(G53&gt;=300,G53&lt;=425),N64,IF(AND(G53&gt;=425,G53&lt;=1000),N65,N66))</f>
        <v>Verify Data Entry</v>
      </c>
      <c r="F63" s="6"/>
      <c r="G63" s="6"/>
      <c r="H63" s="6"/>
      <c r="I63" s="6"/>
      <c r="J63" s="6"/>
      <c r="K63" s="6"/>
      <c r="L63" s="16"/>
      <c r="M63" s="16"/>
    </row>
    <row r="64" spans="1:16" ht="14.55" customHeight="1" x14ac:dyDescent="0.3">
      <c r="A64" s="60" t="s">
        <v>188</v>
      </c>
      <c r="B64" s="159" t="s">
        <v>188</v>
      </c>
      <c r="C64" s="14"/>
      <c r="D64" s="14"/>
      <c r="E64" s="17">
        <f>IF(AND(E63=N64),X70,0)</f>
        <v>0</v>
      </c>
      <c r="F64" s="6" t="s">
        <v>80</v>
      </c>
      <c r="G64" s="4" t="s">
        <v>11</v>
      </c>
      <c r="H64" s="6">
        <f>IF(AND(E63=N64),W70,0)</f>
        <v>0</v>
      </c>
      <c r="I64" s="6" t="s">
        <v>13</v>
      </c>
      <c r="J64" s="6"/>
      <c r="K64" s="6"/>
      <c r="L64" s="16"/>
      <c r="M64" s="16"/>
      <c r="N64" s="284" t="s">
        <v>548</v>
      </c>
    </row>
    <row r="65" spans="1:24" x14ac:dyDescent="0.3">
      <c r="A65" s="60"/>
      <c r="B65" s="159" t="s">
        <v>188</v>
      </c>
      <c r="C65" s="14"/>
      <c r="D65" s="14"/>
      <c r="E65" s="6"/>
      <c r="F65" s="6"/>
      <c r="G65" s="6"/>
      <c r="H65" s="6"/>
      <c r="I65" s="6"/>
      <c r="J65" s="6"/>
      <c r="K65" s="6"/>
      <c r="L65" s="16"/>
      <c r="M65" s="16"/>
      <c r="N65" s="284" t="s">
        <v>12</v>
      </c>
    </row>
    <row r="66" spans="1:24" x14ac:dyDescent="0.3">
      <c r="A66" s="60"/>
      <c r="B66" s="159" t="s">
        <v>188</v>
      </c>
      <c r="C66" s="14"/>
      <c r="D66" s="14"/>
      <c r="E66" s="15" t="str">
        <f>IF(AND(G53&gt;=300,G53&lt;=425),N67,IF(AND(G53&gt;=425,G53&lt;=1000),N65,N66))</f>
        <v>Verify Data Entry</v>
      </c>
      <c r="F66" s="6"/>
      <c r="G66" s="6"/>
      <c r="H66" s="6"/>
      <c r="I66" s="6"/>
      <c r="J66" s="6"/>
      <c r="K66" s="6"/>
      <c r="L66" s="16"/>
      <c r="M66" s="16"/>
      <c r="N66" s="284" t="s">
        <v>5</v>
      </c>
    </row>
    <row r="67" spans="1:24" ht="15" customHeight="1" x14ac:dyDescent="0.3">
      <c r="A67" s="60" t="s">
        <v>188</v>
      </c>
      <c r="B67" s="288" t="s">
        <v>188</v>
      </c>
      <c r="C67" s="14"/>
      <c r="D67" s="14"/>
      <c r="E67" s="17">
        <f>IF(AND(E63=N64),X72,0)</f>
        <v>0</v>
      </c>
      <c r="F67" s="6" t="s">
        <v>80</v>
      </c>
      <c r="G67" s="4" t="s">
        <v>11</v>
      </c>
      <c r="H67" s="6">
        <f>IF(AND(E63=N64),W72,0)</f>
        <v>0</v>
      </c>
      <c r="I67" s="6" t="s">
        <v>13</v>
      </c>
      <c r="J67" s="6"/>
      <c r="K67" s="6"/>
      <c r="L67" s="16"/>
      <c r="M67" s="16"/>
      <c r="N67" s="284" t="s">
        <v>549</v>
      </c>
    </row>
    <row r="68" spans="1:24" hidden="1" x14ac:dyDescent="0.3">
      <c r="A68" s="60"/>
      <c r="B68" s="159"/>
      <c r="C68" s="14"/>
      <c r="D68" s="14"/>
      <c r="E68" s="6"/>
      <c r="F68" s="6"/>
      <c r="G68" s="6"/>
      <c r="H68" s="6"/>
      <c r="I68" s="6"/>
      <c r="J68" s="6"/>
      <c r="K68" s="6"/>
      <c r="L68" s="16"/>
      <c r="M68" s="16"/>
      <c r="N68" s="284"/>
    </row>
    <row r="69" spans="1:24" hidden="1" x14ac:dyDescent="0.3">
      <c r="A69" s="62"/>
      <c r="B69" s="159"/>
      <c r="C69" s="14"/>
      <c r="D69" s="14"/>
      <c r="E69" s="6"/>
      <c r="F69" s="6"/>
      <c r="G69" s="6"/>
      <c r="H69" s="6"/>
      <c r="I69" s="6"/>
      <c r="J69" s="6"/>
      <c r="K69" s="6"/>
      <c r="L69" s="16"/>
      <c r="M69" s="16"/>
      <c r="O69" s="282" t="s">
        <v>14</v>
      </c>
      <c r="P69" s="282" t="s">
        <v>15</v>
      </c>
      <c r="Q69" s="282" t="s">
        <v>16</v>
      </c>
      <c r="R69" s="282" t="s">
        <v>17</v>
      </c>
      <c r="S69" s="282" t="s">
        <v>18</v>
      </c>
      <c r="U69" s="282" t="s">
        <v>19</v>
      </c>
      <c r="V69" s="282" t="s">
        <v>20</v>
      </c>
      <c r="W69" s="282" t="s">
        <v>21</v>
      </c>
      <c r="X69" s="282" t="s">
        <v>22</v>
      </c>
    </row>
    <row r="70" spans="1:24" ht="15" thickBot="1" x14ac:dyDescent="0.35">
      <c r="A70" s="61" t="s">
        <v>188</v>
      </c>
      <c r="B70" s="159" t="s">
        <v>188</v>
      </c>
      <c r="C70" s="14"/>
      <c r="D70" s="18"/>
      <c r="E70" s="19"/>
      <c r="F70" s="19"/>
      <c r="G70" s="19"/>
      <c r="H70" s="19"/>
      <c r="I70" s="19"/>
      <c r="J70" s="19"/>
      <c r="K70" s="19"/>
      <c r="L70" s="20"/>
      <c r="M70" s="16"/>
      <c r="O70" s="282">
        <v>49567.3</v>
      </c>
      <c r="P70" s="282" t="str">
        <f>G53</f>
        <v>Enter Data</v>
      </c>
      <c r="Q70" s="282">
        <v>425</v>
      </c>
      <c r="R70" s="282" t="e">
        <f>Q70-P70</f>
        <v>#VALUE!</v>
      </c>
      <c r="S70" s="282" t="e">
        <f>R70*$G$7/O70*1000</f>
        <v>#VALUE!</v>
      </c>
      <c r="U70" s="282">
        <v>20</v>
      </c>
      <c r="V70" s="282" t="e">
        <f>R70/U70</f>
        <v>#VALUE!</v>
      </c>
      <c r="W70" s="282" t="e">
        <f>ROUNDUP(V70,0)</f>
        <v>#VALUE!</v>
      </c>
      <c r="X70" s="285" t="e">
        <f>S70/W70</f>
        <v>#VALUE!</v>
      </c>
    </row>
    <row r="71" spans="1:24" hidden="1" x14ac:dyDescent="0.3">
      <c r="B71" s="288"/>
      <c r="C71" s="14"/>
      <c r="D71" s="6"/>
      <c r="E71" s="6"/>
      <c r="F71" s="6"/>
      <c r="G71" s="6"/>
      <c r="H71" s="6"/>
      <c r="I71" s="6"/>
      <c r="J71" s="6"/>
      <c r="K71" s="6"/>
      <c r="L71" s="6"/>
      <c r="M71" s="16"/>
      <c r="O71" s="288" t="s">
        <v>14</v>
      </c>
      <c r="P71" s="288" t="s">
        <v>15</v>
      </c>
      <c r="Q71" s="288" t="s">
        <v>16</v>
      </c>
      <c r="R71" s="288" t="s">
        <v>17</v>
      </c>
      <c r="S71" s="288" t="s">
        <v>18</v>
      </c>
      <c r="T71" s="288"/>
      <c r="U71" s="288" t="s">
        <v>19</v>
      </c>
      <c r="V71" s="288" t="s">
        <v>20</v>
      </c>
      <c r="W71" s="288" t="s">
        <v>21</v>
      </c>
      <c r="X71" s="288" t="s">
        <v>22</v>
      </c>
    </row>
    <row r="72" spans="1:24" hidden="1" x14ac:dyDescent="0.3">
      <c r="B72" s="288"/>
      <c r="C72" s="14"/>
      <c r="D72" s="6"/>
      <c r="E72" s="6"/>
      <c r="F72" s="6"/>
      <c r="G72" s="6"/>
      <c r="H72" s="6"/>
      <c r="I72" s="6"/>
      <c r="J72" s="6"/>
      <c r="K72" s="6"/>
      <c r="L72" s="6"/>
      <c r="M72" s="16"/>
      <c r="O72" s="288">
        <v>65520</v>
      </c>
      <c r="P72" s="288" t="str">
        <f>G53</f>
        <v>Enter Data</v>
      </c>
      <c r="Q72" s="288">
        <v>425</v>
      </c>
      <c r="R72" s="288" t="e">
        <f>Q72-P72</f>
        <v>#VALUE!</v>
      </c>
      <c r="S72" s="288" t="e">
        <f>R72*$G$7/O72*1000</f>
        <v>#VALUE!</v>
      </c>
      <c r="T72" s="288"/>
      <c r="U72" s="288">
        <v>20</v>
      </c>
      <c r="V72" s="288" t="e">
        <f>R72/U72</f>
        <v>#VALUE!</v>
      </c>
      <c r="W72" s="288" t="e">
        <f>ROUNDUP(V72,0)</f>
        <v>#VALUE!</v>
      </c>
      <c r="X72" s="289" t="e">
        <f>S72/W72</f>
        <v>#VALUE!</v>
      </c>
    </row>
    <row r="73" spans="1:24" ht="15" thickBot="1" x14ac:dyDescent="0.35">
      <c r="A73" s="60" t="s">
        <v>188</v>
      </c>
      <c r="B73" s="159" t="s">
        <v>188</v>
      </c>
      <c r="C73" s="14"/>
      <c r="D73" s="6"/>
      <c r="E73" s="6"/>
      <c r="F73" s="6"/>
      <c r="G73" s="6"/>
      <c r="H73" s="6"/>
      <c r="I73" s="6"/>
      <c r="J73" s="6"/>
      <c r="K73" s="6"/>
      <c r="L73" s="6"/>
      <c r="M73" s="16"/>
    </row>
    <row r="74" spans="1:24" ht="8.4" customHeight="1" thickBot="1" x14ac:dyDescent="0.35">
      <c r="A74" s="60" t="s">
        <v>188</v>
      </c>
      <c r="B74" s="159" t="s">
        <v>188</v>
      </c>
      <c r="C74" s="14"/>
      <c r="D74" s="11"/>
      <c r="E74" s="12"/>
      <c r="F74" s="12"/>
      <c r="G74" s="12"/>
      <c r="H74" s="12"/>
      <c r="I74" s="12"/>
      <c r="J74" s="12"/>
      <c r="K74" s="12"/>
      <c r="L74" s="13"/>
      <c r="M74" s="16"/>
    </row>
    <row r="75" spans="1:24" ht="18.600000000000001" thickBot="1" x14ac:dyDescent="0.4">
      <c r="A75" s="60" t="s">
        <v>188</v>
      </c>
      <c r="B75" s="159" t="s">
        <v>188</v>
      </c>
      <c r="C75" s="14"/>
      <c r="D75" s="14"/>
      <c r="E75" s="23" t="s">
        <v>50</v>
      </c>
      <c r="F75" s="6"/>
      <c r="G75" s="31" t="s">
        <v>183</v>
      </c>
      <c r="H75" s="6" t="s">
        <v>4</v>
      </c>
      <c r="I75" s="6"/>
      <c r="J75" s="6"/>
      <c r="K75" s="15" t="s">
        <v>7</v>
      </c>
      <c r="L75" s="16"/>
      <c r="M75" s="16"/>
    </row>
    <row r="76" spans="1:24" ht="123" customHeight="1" thickBot="1" x14ac:dyDescent="0.35">
      <c r="A76" s="60" t="s">
        <v>188</v>
      </c>
      <c r="B76" s="159" t="s">
        <v>188</v>
      </c>
      <c r="C76" s="14"/>
      <c r="D76" s="14"/>
      <c r="E76" s="6"/>
      <c r="F76" s="6"/>
      <c r="G76" s="6"/>
      <c r="H76" s="6"/>
      <c r="I76" s="6"/>
      <c r="J76" s="6"/>
      <c r="K76" s="2" t="str">
        <f>IF(AND(G75&gt;=O77,G75&lt;=P77),N77,IF(AND(G75&gt;=O78,G75&lt;=P78),N78,IF(AND(G75&gt;=O79,G75&lt;=P79),N79,IF(AND(G75&gt;=O80,G75&lt;=P80),N80,IF(AND(G75&gt;=O81,G75&lt;=P81),N81,IF(AND(G75&gt;=O82,G75&lt;=P82),N82,N83))))))</f>
        <v xml:space="preserve">Verify Data Entry - Enter 0 for N.N </v>
      </c>
      <c r="L76" s="16"/>
      <c r="M76" s="16"/>
      <c r="O76" s="282" t="s">
        <v>0</v>
      </c>
      <c r="P76" s="282" t="s">
        <v>1</v>
      </c>
    </row>
    <row r="77" spans="1:24" ht="57.6" hidden="1" x14ac:dyDescent="0.3">
      <c r="A77" s="60" t="s">
        <v>87</v>
      </c>
      <c r="B77" s="159"/>
      <c r="C77" s="14"/>
      <c r="D77" s="14"/>
      <c r="E77" s="6"/>
      <c r="F77" s="6"/>
      <c r="G77" s="6"/>
      <c r="H77" s="6"/>
      <c r="I77" s="6"/>
      <c r="J77" s="6"/>
      <c r="K77" s="1"/>
      <c r="L77" s="16"/>
      <c r="M77" s="16"/>
      <c r="N77" s="284" t="s">
        <v>380</v>
      </c>
      <c r="O77" s="282">
        <v>0</v>
      </c>
      <c r="P77" s="282">
        <v>2</v>
      </c>
    </row>
    <row r="78" spans="1:24" ht="57.6" hidden="1" x14ac:dyDescent="0.3">
      <c r="A78" s="60"/>
      <c r="B78" s="159"/>
      <c r="C78" s="14"/>
      <c r="D78" s="14"/>
      <c r="E78" s="6"/>
      <c r="F78" s="6"/>
      <c r="G78" s="6"/>
      <c r="H78" s="6"/>
      <c r="I78" s="6"/>
      <c r="J78" s="6"/>
      <c r="K78" s="1"/>
      <c r="L78" s="16"/>
      <c r="M78" s="16"/>
      <c r="N78" s="284" t="s">
        <v>381</v>
      </c>
      <c r="O78" s="282">
        <v>2.0099999999999998</v>
      </c>
      <c r="P78" s="282">
        <v>5.9</v>
      </c>
    </row>
    <row r="79" spans="1:24" ht="28.8" hidden="1" x14ac:dyDescent="0.3">
      <c r="A79" s="60"/>
      <c r="B79" s="159"/>
      <c r="C79" s="14"/>
      <c r="D79" s="14"/>
      <c r="E79" s="6"/>
      <c r="F79" s="6"/>
      <c r="G79" s="6"/>
      <c r="H79" s="6"/>
      <c r="I79" s="6"/>
      <c r="J79" s="6"/>
      <c r="K79" s="1"/>
      <c r="L79" s="16"/>
      <c r="M79" s="16"/>
      <c r="N79" s="284" t="s">
        <v>382</v>
      </c>
      <c r="O79" s="282">
        <v>5.91</v>
      </c>
      <c r="P79" s="282">
        <v>6.5</v>
      </c>
    </row>
    <row r="80" spans="1:24" ht="100.8" hidden="1" x14ac:dyDescent="0.3">
      <c r="A80" s="60"/>
      <c r="B80" s="159"/>
      <c r="C80" s="14"/>
      <c r="D80" s="14"/>
      <c r="E80" s="6"/>
      <c r="F80" s="6"/>
      <c r="G80" s="6"/>
      <c r="H80" s="6"/>
      <c r="I80" s="6"/>
      <c r="J80" s="6"/>
      <c r="K80" s="1"/>
      <c r="L80" s="16"/>
      <c r="M80" s="16"/>
      <c r="N80" s="284" t="s">
        <v>383</v>
      </c>
      <c r="O80" s="282">
        <v>6.51</v>
      </c>
      <c r="P80" s="282">
        <v>8</v>
      </c>
    </row>
    <row r="81" spans="1:24" ht="115.2" hidden="1" x14ac:dyDescent="0.3">
      <c r="A81" s="60"/>
      <c r="B81" s="159"/>
      <c r="C81" s="14"/>
      <c r="D81" s="14"/>
      <c r="E81" s="6"/>
      <c r="F81" s="6"/>
      <c r="G81" s="6"/>
      <c r="H81" s="6"/>
      <c r="I81" s="6"/>
      <c r="J81" s="6"/>
      <c r="K81" s="1"/>
      <c r="L81" s="16"/>
      <c r="M81" s="16"/>
      <c r="N81" s="284" t="s">
        <v>384</v>
      </c>
      <c r="O81" s="282">
        <v>8.01</v>
      </c>
      <c r="P81" s="282">
        <v>10</v>
      </c>
    </row>
    <row r="82" spans="1:24" ht="100.8" hidden="1" x14ac:dyDescent="0.3">
      <c r="A82" s="60"/>
      <c r="B82" s="159"/>
      <c r="C82" s="14"/>
      <c r="D82" s="14"/>
      <c r="E82" s="6"/>
      <c r="F82" s="6"/>
      <c r="G82" s="6"/>
      <c r="H82" s="6"/>
      <c r="I82" s="6"/>
      <c r="J82" s="6"/>
      <c r="K82" s="1"/>
      <c r="L82" s="16"/>
      <c r="M82" s="16"/>
      <c r="N82" s="284" t="s">
        <v>385</v>
      </c>
      <c r="O82" s="282">
        <v>10.01</v>
      </c>
      <c r="P82" s="282">
        <v>20</v>
      </c>
    </row>
    <row r="83" spans="1:24" hidden="1" x14ac:dyDescent="0.3">
      <c r="A83" s="60"/>
      <c r="B83" s="159"/>
      <c r="C83" s="14"/>
      <c r="D83" s="14"/>
      <c r="E83" s="6"/>
      <c r="F83" s="6"/>
      <c r="G83" s="6"/>
      <c r="H83" s="6"/>
      <c r="I83" s="6"/>
      <c r="J83" s="6"/>
      <c r="L83" s="16"/>
      <c r="M83" s="16"/>
      <c r="N83" s="282" t="s">
        <v>351</v>
      </c>
    </row>
    <row r="84" spans="1:24" x14ac:dyDescent="0.3">
      <c r="A84" s="60" t="s">
        <v>188</v>
      </c>
      <c r="B84" s="159" t="s">
        <v>188</v>
      </c>
      <c r="C84" s="14"/>
      <c r="D84" s="14"/>
      <c r="E84" s="6"/>
      <c r="F84" s="6"/>
      <c r="G84" s="6"/>
      <c r="H84" s="6"/>
      <c r="I84" s="6"/>
      <c r="J84" s="6"/>
      <c r="K84" s="6"/>
      <c r="L84" s="16"/>
      <c r="M84" s="16"/>
    </row>
    <row r="85" spans="1:24" x14ac:dyDescent="0.3">
      <c r="A85" s="60" t="s">
        <v>188</v>
      </c>
      <c r="B85" s="159" t="s">
        <v>188</v>
      </c>
      <c r="C85" s="14"/>
      <c r="D85" s="14"/>
      <c r="E85" s="15" t="str">
        <f>IF(AND(G75&gt;=0,G75&lt;=6),N86,IF(AND(G75&gt;=6,G75&lt;=20),N87,N88))</f>
        <v>Verify Data Entry</v>
      </c>
      <c r="F85" s="6"/>
      <c r="G85" s="6"/>
      <c r="H85" s="6"/>
      <c r="I85" s="6"/>
      <c r="J85" s="6"/>
      <c r="K85" s="6"/>
      <c r="L85" s="16"/>
      <c r="M85" s="16"/>
    </row>
    <row r="86" spans="1:24" ht="16.8" customHeight="1" x14ac:dyDescent="0.3">
      <c r="A86" s="60" t="s">
        <v>188</v>
      </c>
      <c r="B86" s="159" t="s">
        <v>188</v>
      </c>
      <c r="C86" s="14"/>
      <c r="D86" s="14"/>
      <c r="E86" s="17">
        <f>IF(AND(E85=N86),X91,0)</f>
        <v>0</v>
      </c>
      <c r="F86" s="6" t="s">
        <v>80</v>
      </c>
      <c r="G86" s="4" t="s">
        <v>11</v>
      </c>
      <c r="H86" s="6">
        <f>IF(AND(E85=N86),W91,0)</f>
        <v>0</v>
      </c>
      <c r="I86" s="6" t="s">
        <v>13</v>
      </c>
      <c r="J86" s="6"/>
      <c r="K86" s="6"/>
      <c r="L86" s="16"/>
      <c r="M86" s="16"/>
      <c r="N86" s="284" t="s">
        <v>386</v>
      </c>
    </row>
    <row r="87" spans="1:24" hidden="1" x14ac:dyDescent="0.3">
      <c r="A87" s="60"/>
      <c r="B87" s="159"/>
      <c r="C87" s="14"/>
      <c r="D87" s="14"/>
      <c r="E87" s="6"/>
      <c r="F87" s="6"/>
      <c r="G87" s="6"/>
      <c r="H87" s="6"/>
      <c r="I87" s="6"/>
      <c r="J87" s="6"/>
      <c r="K87" s="6"/>
      <c r="L87" s="16"/>
      <c r="M87" s="16"/>
      <c r="N87" s="284" t="s">
        <v>12</v>
      </c>
    </row>
    <row r="88" spans="1:24" hidden="1" x14ac:dyDescent="0.3">
      <c r="A88" s="60"/>
      <c r="B88" s="159"/>
      <c r="C88" s="14"/>
      <c r="D88" s="14"/>
      <c r="E88" s="6"/>
      <c r="F88" s="6"/>
      <c r="G88" s="6"/>
      <c r="H88" s="6"/>
      <c r="I88" s="6"/>
      <c r="J88" s="6"/>
      <c r="K88" s="6"/>
      <c r="L88" s="16"/>
      <c r="M88" s="16"/>
      <c r="N88" s="284" t="s">
        <v>5</v>
      </c>
    </row>
    <row r="89" spans="1:24" hidden="1" x14ac:dyDescent="0.3">
      <c r="A89" s="60"/>
      <c r="B89" s="159"/>
      <c r="C89" s="14"/>
      <c r="D89" s="14"/>
      <c r="E89" s="6"/>
      <c r="F89" s="6"/>
      <c r="G89" s="6"/>
      <c r="H89" s="6"/>
      <c r="I89" s="6"/>
      <c r="J89" s="6"/>
      <c r="K89" s="6"/>
      <c r="L89" s="16"/>
      <c r="M89" s="16"/>
      <c r="N89" s="284"/>
    </row>
    <row r="90" spans="1:24" hidden="1" x14ac:dyDescent="0.3">
      <c r="A90" s="62"/>
      <c r="B90" s="159"/>
      <c r="C90" s="14"/>
      <c r="D90" s="14"/>
      <c r="E90" s="6"/>
      <c r="F90" s="6"/>
      <c r="G90" s="6"/>
      <c r="H90" s="6"/>
      <c r="I90" s="6"/>
      <c r="J90" s="6"/>
      <c r="K90" s="6"/>
      <c r="L90" s="16"/>
      <c r="M90" s="16"/>
      <c r="O90" s="282" t="s">
        <v>14</v>
      </c>
      <c r="P90" s="282" t="s">
        <v>15</v>
      </c>
      <c r="Q90" s="282" t="s">
        <v>16</v>
      </c>
      <c r="R90" s="282" t="s">
        <v>17</v>
      </c>
      <c r="S90" s="282" t="s">
        <v>18</v>
      </c>
      <c r="U90" s="282" t="s">
        <v>19</v>
      </c>
      <c r="V90" s="282" t="s">
        <v>20</v>
      </c>
      <c r="W90" s="282" t="s">
        <v>21</v>
      </c>
      <c r="X90" s="282" t="s">
        <v>22</v>
      </c>
    </row>
    <row r="91" spans="1:24" ht="15" thickBot="1" x14ac:dyDescent="0.35">
      <c r="A91" s="61" t="s">
        <v>188</v>
      </c>
      <c r="B91" s="159" t="s">
        <v>188</v>
      </c>
      <c r="C91" s="14"/>
      <c r="D91" s="18"/>
      <c r="E91" s="19"/>
      <c r="F91" s="19"/>
      <c r="G91" s="19"/>
      <c r="H91" s="19"/>
      <c r="I91" s="19"/>
      <c r="J91" s="19"/>
      <c r="K91" s="19"/>
      <c r="L91" s="20"/>
      <c r="M91" s="16"/>
      <c r="O91" s="282">
        <v>4000</v>
      </c>
      <c r="P91" s="282" t="str">
        <f>G75</f>
        <v>Enter Data</v>
      </c>
      <c r="Q91" s="282">
        <v>6</v>
      </c>
      <c r="R91" s="282" t="e">
        <f>Q91-P91</f>
        <v>#VALUE!</v>
      </c>
      <c r="S91" s="282" t="e">
        <f>R91*$G$7/O91*1000</f>
        <v>#VALUE!</v>
      </c>
      <c r="U91" s="282">
        <v>1</v>
      </c>
      <c r="V91" s="282" t="e">
        <f>R91/U91</f>
        <v>#VALUE!</v>
      </c>
      <c r="W91" s="282" t="e">
        <f>ROUNDUP(V91,0)</f>
        <v>#VALUE!</v>
      </c>
      <c r="X91" s="285" t="e">
        <f>S91/W91</f>
        <v>#VALUE!</v>
      </c>
    </row>
    <row r="92" spans="1:24" ht="15" thickBot="1" x14ac:dyDescent="0.35">
      <c r="A92" s="60" t="s">
        <v>188</v>
      </c>
      <c r="B92" s="159" t="s">
        <v>188</v>
      </c>
      <c r="C92" s="14"/>
      <c r="D92" s="6"/>
      <c r="E92" s="6"/>
      <c r="F92" s="6"/>
      <c r="G92" s="6"/>
      <c r="H92" s="6"/>
      <c r="I92" s="6"/>
      <c r="J92" s="6"/>
      <c r="K92" s="6"/>
      <c r="L92" s="6"/>
      <c r="M92" s="16"/>
    </row>
    <row r="93" spans="1:24" ht="8.4" customHeight="1" thickBot="1" x14ac:dyDescent="0.35">
      <c r="A93" s="60" t="s">
        <v>188</v>
      </c>
      <c r="B93" s="159" t="s">
        <v>188</v>
      </c>
      <c r="C93" s="14"/>
      <c r="D93" s="11"/>
      <c r="E93" s="12"/>
      <c r="F93" s="12"/>
      <c r="G93" s="12"/>
      <c r="H93" s="12"/>
      <c r="I93" s="12"/>
      <c r="J93" s="12"/>
      <c r="K93" s="12"/>
      <c r="L93" s="13"/>
      <c r="M93" s="16"/>
    </row>
    <row r="94" spans="1:24" ht="18.600000000000001" thickBot="1" x14ac:dyDescent="0.4">
      <c r="A94" s="60" t="s">
        <v>188</v>
      </c>
      <c r="B94" s="159" t="s">
        <v>188</v>
      </c>
      <c r="C94" s="14"/>
      <c r="D94" s="14"/>
      <c r="E94" s="23" t="s">
        <v>320</v>
      </c>
      <c r="F94" s="6"/>
      <c r="G94" s="31" t="s">
        <v>183</v>
      </c>
      <c r="H94" s="6" t="s">
        <v>4</v>
      </c>
      <c r="I94" s="6"/>
      <c r="J94" s="6"/>
      <c r="K94" s="15" t="s">
        <v>7</v>
      </c>
      <c r="L94" s="16"/>
      <c r="M94" s="16"/>
    </row>
    <row r="95" spans="1:24" ht="161.55000000000001" customHeight="1" thickBot="1" x14ac:dyDescent="0.35">
      <c r="A95" s="60" t="s">
        <v>188</v>
      </c>
      <c r="B95" s="159" t="s">
        <v>188</v>
      </c>
      <c r="C95" s="14"/>
      <c r="D95" s="14"/>
      <c r="E95" s="6"/>
      <c r="F95" s="6"/>
      <c r="G95" s="6"/>
      <c r="H95" s="6"/>
      <c r="I95" s="6"/>
      <c r="J95" s="6"/>
      <c r="K95" s="2" t="str">
        <f>IF(AND(G94&gt;=O96,G94&lt;=P96),N96,IF(AND(G94&gt;=O97,G94&lt;=P97),N97,IF(AND(G94&gt;=O98,G94&lt;=P98),N98,IF(AND(G94&gt;=O99,G94&lt;=P99),N99,IF(AND(G94&gt;=O100,G94&lt;=P100),N100,IF(AND(G94&gt;=O101,G94&lt;=P101),N101,N102))))))</f>
        <v>Verify Data Entry</v>
      </c>
      <c r="L95" s="16"/>
      <c r="M95" s="16"/>
      <c r="O95" s="282" t="s">
        <v>0</v>
      </c>
      <c r="P95" s="282" t="s">
        <v>1</v>
      </c>
    </row>
    <row r="96" spans="1:24" ht="57.6" hidden="1" x14ac:dyDescent="0.3">
      <c r="A96" s="60"/>
      <c r="B96" s="159"/>
      <c r="C96" s="14"/>
      <c r="D96" s="14"/>
      <c r="E96" s="6"/>
      <c r="F96" s="6"/>
      <c r="G96" s="6"/>
      <c r="H96" s="6"/>
      <c r="I96" s="6"/>
      <c r="J96" s="6"/>
      <c r="K96" s="1"/>
      <c r="L96" s="16"/>
      <c r="M96" s="16"/>
      <c r="N96" s="284" t="s">
        <v>44</v>
      </c>
      <c r="O96" s="282">
        <v>0</v>
      </c>
      <c r="P96" s="282">
        <v>45</v>
      </c>
    </row>
    <row r="97" spans="1:24" ht="57.6" hidden="1" x14ac:dyDescent="0.3">
      <c r="A97" s="60"/>
      <c r="B97" s="159"/>
      <c r="C97" s="14"/>
      <c r="D97" s="14"/>
      <c r="E97" s="6"/>
      <c r="F97" s="6"/>
      <c r="G97" s="6"/>
      <c r="H97" s="6"/>
      <c r="I97" s="6"/>
      <c r="J97" s="6"/>
      <c r="K97" s="1"/>
      <c r="L97" s="16"/>
      <c r="M97" s="16"/>
      <c r="N97" s="284" t="s">
        <v>45</v>
      </c>
      <c r="O97" s="282">
        <v>45.01</v>
      </c>
      <c r="P97" s="282">
        <v>80</v>
      </c>
    </row>
    <row r="98" spans="1:24" ht="28.8" hidden="1" x14ac:dyDescent="0.3">
      <c r="A98" s="60"/>
      <c r="B98" s="159"/>
      <c r="C98" s="14"/>
      <c r="D98" s="14"/>
      <c r="E98" s="6"/>
      <c r="F98" s="6"/>
      <c r="G98" s="6"/>
      <c r="H98" s="6"/>
      <c r="I98" s="6"/>
      <c r="J98" s="6"/>
      <c r="K98" s="1"/>
      <c r="L98" s="16"/>
      <c r="M98" s="16"/>
      <c r="N98" s="284" t="s">
        <v>429</v>
      </c>
      <c r="O98" s="282">
        <v>80.010000000000005</v>
      </c>
      <c r="P98" s="282">
        <v>85</v>
      </c>
    </row>
    <row r="99" spans="1:24" ht="129.6" hidden="1" x14ac:dyDescent="0.3">
      <c r="A99" s="60"/>
      <c r="B99" s="159"/>
      <c r="C99" s="14"/>
      <c r="D99" s="14"/>
      <c r="E99" s="6"/>
      <c r="F99" s="6"/>
      <c r="G99" s="6"/>
      <c r="H99" s="6"/>
      <c r="I99" s="6"/>
      <c r="J99" s="6"/>
      <c r="K99" s="1"/>
      <c r="L99" s="16"/>
      <c r="M99" s="16"/>
      <c r="N99" s="284" t="s">
        <v>430</v>
      </c>
      <c r="O99" s="282">
        <v>85.01</v>
      </c>
      <c r="P99" s="282">
        <v>90</v>
      </c>
    </row>
    <row r="100" spans="1:24" ht="129.6" hidden="1" x14ac:dyDescent="0.3">
      <c r="A100" s="60"/>
      <c r="B100" s="159"/>
      <c r="C100" s="14"/>
      <c r="D100" s="14"/>
      <c r="E100" s="6"/>
      <c r="F100" s="6"/>
      <c r="G100" s="6"/>
      <c r="H100" s="6"/>
      <c r="I100" s="6"/>
      <c r="J100" s="6"/>
      <c r="K100" s="1"/>
      <c r="L100" s="16"/>
      <c r="M100" s="16"/>
      <c r="N100" s="284" t="s">
        <v>431</v>
      </c>
      <c r="O100" s="282">
        <v>90.01</v>
      </c>
      <c r="P100" s="282">
        <v>110</v>
      </c>
    </row>
    <row r="101" spans="1:24" ht="129.6" hidden="1" x14ac:dyDescent="0.3">
      <c r="A101" s="60"/>
      <c r="B101" s="159"/>
      <c r="C101" s="14"/>
      <c r="D101" s="14"/>
      <c r="E101" s="6"/>
      <c r="F101" s="6"/>
      <c r="G101" s="6"/>
      <c r="H101" s="6"/>
      <c r="I101" s="6"/>
      <c r="J101" s="6"/>
      <c r="K101" s="1"/>
      <c r="L101" s="16"/>
      <c r="M101" s="16"/>
      <c r="N101" s="284" t="s">
        <v>432</v>
      </c>
      <c r="O101" s="282">
        <v>110.01</v>
      </c>
      <c r="P101" s="282">
        <v>150</v>
      </c>
    </row>
    <row r="102" spans="1:24" hidden="1" x14ac:dyDescent="0.3">
      <c r="A102" s="60"/>
      <c r="B102" s="159"/>
      <c r="C102" s="14"/>
      <c r="D102" s="14"/>
      <c r="E102" s="6"/>
      <c r="F102" s="6"/>
      <c r="G102" s="6"/>
      <c r="H102" s="6"/>
      <c r="I102" s="6"/>
      <c r="J102" s="6"/>
      <c r="L102" s="16"/>
      <c r="M102" s="16"/>
      <c r="N102" s="282" t="s">
        <v>5</v>
      </c>
    </row>
    <row r="103" spans="1:24" x14ac:dyDescent="0.3">
      <c r="A103" s="60" t="s">
        <v>188</v>
      </c>
      <c r="B103" s="159" t="s">
        <v>188</v>
      </c>
      <c r="C103" s="14"/>
      <c r="D103" s="14"/>
      <c r="E103" s="6"/>
      <c r="F103" s="6"/>
      <c r="G103" s="6"/>
      <c r="H103" s="6"/>
      <c r="I103" s="6"/>
      <c r="J103" s="6"/>
      <c r="K103" s="6"/>
      <c r="L103" s="16"/>
      <c r="M103" s="16"/>
    </row>
    <row r="104" spans="1:24" x14ac:dyDescent="0.3">
      <c r="A104" s="60" t="s">
        <v>188</v>
      </c>
      <c r="B104" s="159" t="s">
        <v>188</v>
      </c>
      <c r="C104" s="14"/>
      <c r="D104" s="14"/>
      <c r="E104" s="15" t="str">
        <f>IF(AND(G94&gt;=0,G94&lt;=85),N105,IF(AND(G94&gt;=85,G94&lt;=150),N106,N107))</f>
        <v>Verify Data Entry</v>
      </c>
      <c r="F104" s="6"/>
      <c r="G104" s="6"/>
      <c r="H104" s="6"/>
      <c r="I104" s="6"/>
      <c r="J104" s="6"/>
      <c r="K104" s="6"/>
      <c r="L104" s="16"/>
      <c r="M104" s="16"/>
    </row>
    <row r="105" spans="1:24" ht="16.2" customHeight="1" x14ac:dyDescent="0.3">
      <c r="A105" s="60" t="s">
        <v>188</v>
      </c>
      <c r="B105" s="159" t="s">
        <v>188</v>
      </c>
      <c r="C105" s="14"/>
      <c r="D105" s="14"/>
      <c r="E105" s="17">
        <f>IF(AND(E104=N105),X110,0)</f>
        <v>0</v>
      </c>
      <c r="F105" s="6" t="s">
        <v>80</v>
      </c>
      <c r="G105" s="4" t="s">
        <v>11</v>
      </c>
      <c r="H105" s="6">
        <f>IF(AND(E104=N105),W110,0)</f>
        <v>0</v>
      </c>
      <c r="I105" s="6" t="s">
        <v>13</v>
      </c>
      <c r="J105" s="6"/>
      <c r="K105" s="6"/>
      <c r="L105" s="16"/>
      <c r="M105" s="16"/>
      <c r="N105" s="284" t="s">
        <v>46</v>
      </c>
    </row>
    <row r="106" spans="1:24" hidden="1" x14ac:dyDescent="0.3">
      <c r="A106" s="60"/>
      <c r="B106" s="159"/>
      <c r="C106" s="14"/>
      <c r="D106" s="14"/>
      <c r="E106" s="6"/>
      <c r="F106" s="6"/>
      <c r="G106" s="6"/>
      <c r="H106" s="6"/>
      <c r="I106" s="6"/>
      <c r="J106" s="6"/>
      <c r="K106" s="6"/>
      <c r="L106" s="16"/>
      <c r="M106" s="16"/>
      <c r="N106" s="284" t="s">
        <v>12</v>
      </c>
    </row>
    <row r="107" spans="1:24" hidden="1" x14ac:dyDescent="0.3">
      <c r="A107" s="60"/>
      <c r="B107" s="159"/>
      <c r="C107" s="14"/>
      <c r="D107" s="14"/>
      <c r="E107" s="6"/>
      <c r="F107" s="6"/>
      <c r="G107" s="6"/>
      <c r="H107" s="6"/>
      <c r="I107" s="6"/>
      <c r="J107" s="6"/>
      <c r="K107" s="6"/>
      <c r="L107" s="16"/>
      <c r="M107" s="16"/>
      <c r="N107" s="284" t="s">
        <v>5</v>
      </c>
    </row>
    <row r="108" spans="1:24" hidden="1" x14ac:dyDescent="0.3">
      <c r="A108" s="60"/>
      <c r="B108" s="159"/>
      <c r="C108" s="14"/>
      <c r="D108" s="14"/>
      <c r="E108" s="6"/>
      <c r="F108" s="6"/>
      <c r="G108" s="6"/>
      <c r="H108" s="6"/>
      <c r="I108" s="6"/>
      <c r="J108" s="6"/>
      <c r="K108" s="6"/>
      <c r="L108" s="16"/>
      <c r="M108" s="16"/>
      <c r="N108" s="284"/>
    </row>
    <row r="109" spans="1:24" hidden="1" x14ac:dyDescent="0.3">
      <c r="A109" s="62"/>
      <c r="B109" s="159"/>
      <c r="C109" s="14"/>
      <c r="D109" s="14"/>
      <c r="E109" s="6"/>
      <c r="F109" s="6"/>
      <c r="G109" s="6"/>
      <c r="H109" s="6"/>
      <c r="I109" s="6"/>
      <c r="J109" s="6"/>
      <c r="K109" s="6"/>
      <c r="L109" s="16"/>
      <c r="M109" s="16"/>
      <c r="O109" s="282" t="s">
        <v>14</v>
      </c>
      <c r="P109" s="282" t="s">
        <v>15</v>
      </c>
      <c r="Q109" s="282" t="s">
        <v>16</v>
      </c>
      <c r="R109" s="282" t="s">
        <v>17</v>
      </c>
      <c r="S109" s="282" t="s">
        <v>18</v>
      </c>
      <c r="U109" s="282" t="s">
        <v>19</v>
      </c>
      <c r="V109" s="282" t="s">
        <v>20</v>
      </c>
      <c r="W109" s="282" t="s">
        <v>21</v>
      </c>
      <c r="X109" s="282" t="s">
        <v>22</v>
      </c>
    </row>
    <row r="110" spans="1:24" ht="15" thickBot="1" x14ac:dyDescent="0.35">
      <c r="A110" s="61" t="s">
        <v>188</v>
      </c>
      <c r="B110" s="159" t="s">
        <v>188</v>
      </c>
      <c r="C110" s="14"/>
      <c r="D110" s="18"/>
      <c r="E110" s="19"/>
      <c r="F110" s="19"/>
      <c r="G110" s="19"/>
      <c r="H110" s="19"/>
      <c r="I110" s="19"/>
      <c r="J110" s="19"/>
      <c r="K110" s="19"/>
      <c r="L110" s="20"/>
      <c r="M110" s="16"/>
      <c r="O110" s="282">
        <v>54000</v>
      </c>
      <c r="P110" s="282" t="str">
        <f>G94</f>
        <v>Enter Data</v>
      </c>
      <c r="Q110" s="282">
        <v>85</v>
      </c>
      <c r="R110" s="282" t="e">
        <f>Q110-P110</f>
        <v>#VALUE!</v>
      </c>
      <c r="S110" s="282" t="e">
        <f>R110*$G$7/O110*1000</f>
        <v>#VALUE!</v>
      </c>
      <c r="U110" s="282">
        <v>10</v>
      </c>
      <c r="V110" s="282" t="e">
        <f>R110/U110</f>
        <v>#VALUE!</v>
      </c>
      <c r="W110" s="282" t="e">
        <f>ROUNDUP(V110,0)</f>
        <v>#VALUE!</v>
      </c>
      <c r="X110" s="285" t="e">
        <f>S110/W110</f>
        <v>#VALUE!</v>
      </c>
    </row>
    <row r="111" spans="1:24" ht="15" thickBot="1" x14ac:dyDescent="0.35">
      <c r="A111" s="60" t="s">
        <v>188</v>
      </c>
      <c r="B111" s="159" t="s">
        <v>188</v>
      </c>
      <c r="C111" s="14"/>
      <c r="D111" s="6"/>
      <c r="E111" s="6"/>
      <c r="F111" s="6"/>
      <c r="G111" s="6"/>
      <c r="H111" s="6"/>
      <c r="I111" s="6"/>
      <c r="J111" s="6"/>
      <c r="K111" s="6"/>
      <c r="L111" s="6"/>
      <c r="M111" s="16"/>
    </row>
    <row r="112" spans="1:24" ht="8.4" customHeight="1" thickBot="1" x14ac:dyDescent="0.35">
      <c r="A112" s="60" t="s">
        <v>188</v>
      </c>
      <c r="B112" s="159" t="s">
        <v>188</v>
      </c>
      <c r="C112" s="14"/>
      <c r="D112" s="11"/>
      <c r="E112" s="12"/>
      <c r="F112" s="12"/>
      <c r="G112" s="12"/>
      <c r="H112" s="12"/>
      <c r="I112" s="12"/>
      <c r="J112" s="12"/>
      <c r="K112" s="12"/>
      <c r="L112" s="13"/>
      <c r="M112" s="16"/>
    </row>
    <row r="113" spans="1:24" ht="18.600000000000001" thickBot="1" x14ac:dyDescent="0.4">
      <c r="A113" s="60" t="s">
        <v>188</v>
      </c>
      <c r="B113" s="159" t="s">
        <v>188</v>
      </c>
      <c r="C113" s="14"/>
      <c r="D113" s="14"/>
      <c r="E113" s="23" t="s">
        <v>41</v>
      </c>
      <c r="F113" s="6"/>
      <c r="G113" s="31" t="s">
        <v>183</v>
      </c>
      <c r="H113" s="6" t="s">
        <v>4</v>
      </c>
      <c r="I113" s="6"/>
      <c r="J113" s="6"/>
      <c r="K113" s="15" t="s">
        <v>7</v>
      </c>
      <c r="L113" s="16"/>
      <c r="M113" s="16"/>
    </row>
    <row r="114" spans="1:24" ht="136.5" customHeight="1" thickBot="1" x14ac:dyDescent="0.35">
      <c r="A114" s="60" t="s">
        <v>188</v>
      </c>
      <c r="B114" s="159" t="s">
        <v>188</v>
      </c>
      <c r="C114" s="14"/>
      <c r="D114" s="14"/>
      <c r="E114" s="6"/>
      <c r="F114" s="6"/>
      <c r="G114" s="6"/>
      <c r="H114" s="6"/>
      <c r="I114" s="6"/>
      <c r="J114" s="6"/>
      <c r="K114" s="2" t="str">
        <f>IF(AND(G113&gt;=O115,G113&lt;=P115),N115,IF(AND(G113&gt;=O116,G113&lt;=P116),N116,IF(AND(G113&gt;=O117,G113&lt;=P117),N117,IF(AND(G113&gt;=O118,G113&lt;=P118),N118,IF(AND(G113&gt;=O119,G113&lt;=P119),N119,IF(AND(G113&gt;=O120,G113&lt;=P120),N120,N121))))))</f>
        <v>Verify Data Entry</v>
      </c>
      <c r="L114" s="16"/>
      <c r="M114" s="16"/>
      <c r="O114" s="282" t="s">
        <v>0</v>
      </c>
      <c r="P114" s="282" t="s">
        <v>1</v>
      </c>
    </row>
    <row r="115" spans="1:24" ht="72" hidden="1" x14ac:dyDescent="0.3">
      <c r="A115" s="60"/>
      <c r="B115" s="159"/>
      <c r="C115" s="14"/>
      <c r="D115" s="14"/>
      <c r="E115" s="6"/>
      <c r="F115" s="6"/>
      <c r="G115" s="6"/>
      <c r="H115" s="6"/>
      <c r="I115" s="6"/>
      <c r="J115" s="6"/>
      <c r="K115" s="1"/>
      <c r="L115" s="16"/>
      <c r="M115" s="16"/>
      <c r="N115" s="284" t="s">
        <v>554</v>
      </c>
      <c r="O115" s="282">
        <v>250</v>
      </c>
      <c r="P115" s="282">
        <v>329.99</v>
      </c>
    </row>
    <row r="116" spans="1:24" ht="72" hidden="1" x14ac:dyDescent="0.3">
      <c r="A116" s="60"/>
      <c r="B116" s="159"/>
      <c r="C116" s="14"/>
      <c r="D116" s="14"/>
      <c r="E116" s="6"/>
      <c r="F116" s="6"/>
      <c r="G116" s="6"/>
      <c r="H116" s="6"/>
      <c r="I116" s="6"/>
      <c r="J116" s="6"/>
      <c r="K116" s="1"/>
      <c r="L116" s="16"/>
      <c r="M116" s="16"/>
      <c r="N116" s="284" t="s">
        <v>555</v>
      </c>
      <c r="O116" s="282">
        <v>330</v>
      </c>
      <c r="P116" s="282">
        <v>379.99</v>
      </c>
    </row>
    <row r="117" spans="1:24" ht="72" hidden="1" x14ac:dyDescent="0.3">
      <c r="A117" s="60"/>
      <c r="B117" s="159"/>
      <c r="C117" s="14"/>
      <c r="D117" s="14"/>
      <c r="E117" s="6"/>
      <c r="F117" s="6"/>
      <c r="G117" s="6"/>
      <c r="H117" s="6"/>
      <c r="I117" s="6"/>
      <c r="J117" s="6"/>
      <c r="K117" s="1"/>
      <c r="L117" s="16"/>
      <c r="M117" s="16"/>
      <c r="N117" s="284" t="s">
        <v>556</v>
      </c>
      <c r="O117" s="282">
        <v>380</v>
      </c>
      <c r="P117" s="282">
        <v>399.99</v>
      </c>
    </row>
    <row r="118" spans="1:24" ht="100.8" hidden="1" x14ac:dyDescent="0.3">
      <c r="A118" s="60"/>
      <c r="B118" s="159"/>
      <c r="C118" s="14"/>
      <c r="D118" s="14"/>
      <c r="E118" s="6"/>
      <c r="F118" s="6"/>
      <c r="G118" s="6"/>
      <c r="H118" s="6"/>
      <c r="I118" s="6"/>
      <c r="J118" s="6"/>
      <c r="K118" s="1"/>
      <c r="L118" s="16"/>
      <c r="M118" s="16"/>
      <c r="N118" s="284" t="s">
        <v>557</v>
      </c>
      <c r="O118" s="282">
        <v>400</v>
      </c>
      <c r="P118" s="282">
        <v>419.99</v>
      </c>
    </row>
    <row r="119" spans="1:24" ht="129.6" hidden="1" x14ac:dyDescent="0.3">
      <c r="A119" s="60"/>
      <c r="B119" s="159"/>
      <c r="C119" s="14"/>
      <c r="D119" s="14"/>
      <c r="E119" s="6"/>
      <c r="F119" s="6"/>
      <c r="G119" s="6"/>
      <c r="H119" s="6"/>
      <c r="I119" s="6"/>
      <c r="J119" s="6"/>
      <c r="K119" s="1"/>
      <c r="L119" s="16"/>
      <c r="M119" s="16"/>
      <c r="N119" s="284" t="s">
        <v>111</v>
      </c>
      <c r="O119" s="282">
        <v>420</v>
      </c>
      <c r="P119" s="282">
        <v>499.99</v>
      </c>
    </row>
    <row r="120" spans="1:24" ht="115.2" hidden="1" x14ac:dyDescent="0.3">
      <c r="A120" s="60"/>
      <c r="B120" s="159"/>
      <c r="C120" s="14"/>
      <c r="D120" s="14"/>
      <c r="E120" s="6"/>
      <c r="F120" s="6"/>
      <c r="G120" s="6"/>
      <c r="H120" s="6"/>
      <c r="I120" s="6"/>
      <c r="J120" s="6"/>
      <c r="K120" s="1"/>
      <c r="L120" s="16"/>
      <c r="M120" s="16"/>
      <c r="N120" s="284" t="s">
        <v>112</v>
      </c>
      <c r="O120" s="282">
        <v>500</v>
      </c>
      <c r="P120" s="282">
        <v>600</v>
      </c>
    </row>
    <row r="121" spans="1:24" hidden="1" x14ac:dyDescent="0.3">
      <c r="A121" s="60"/>
      <c r="B121" s="159"/>
      <c r="C121" s="14"/>
      <c r="D121" s="14"/>
      <c r="E121" s="6"/>
      <c r="F121" s="6"/>
      <c r="G121" s="6"/>
      <c r="H121" s="6"/>
      <c r="I121" s="6"/>
      <c r="J121" s="6"/>
      <c r="L121" s="16"/>
      <c r="M121" s="16"/>
      <c r="N121" s="282" t="s">
        <v>5</v>
      </c>
    </row>
    <row r="122" spans="1:24" x14ac:dyDescent="0.3">
      <c r="A122" s="60" t="s">
        <v>188</v>
      </c>
      <c r="B122" s="159" t="s">
        <v>188</v>
      </c>
      <c r="C122" s="14"/>
      <c r="D122" s="14"/>
      <c r="E122" s="6"/>
      <c r="F122" s="6"/>
      <c r="G122" s="6"/>
      <c r="H122" s="6"/>
      <c r="I122" s="6"/>
      <c r="J122" s="6"/>
      <c r="K122" s="6"/>
      <c r="L122" s="16"/>
      <c r="M122" s="16"/>
    </row>
    <row r="123" spans="1:24" x14ac:dyDescent="0.3">
      <c r="A123" s="60" t="s">
        <v>188</v>
      </c>
      <c r="B123" s="159" t="s">
        <v>188</v>
      </c>
      <c r="C123" s="14"/>
      <c r="D123" s="14"/>
      <c r="E123" s="15" t="str">
        <f>IF(AND(G113&gt;=250,G113&lt;=410),N124,IF(AND(G113&gt;=410,G113&lt;=600),N125,N126))</f>
        <v>Verify Data Entry</v>
      </c>
      <c r="F123" s="6"/>
      <c r="G123" s="6"/>
      <c r="H123" s="6"/>
      <c r="I123" s="6"/>
      <c r="J123" s="6"/>
      <c r="K123" s="6"/>
      <c r="L123" s="16"/>
      <c r="M123" s="16"/>
    </row>
    <row r="124" spans="1:24" ht="16.2" customHeight="1" x14ac:dyDescent="0.3">
      <c r="A124" s="60" t="s">
        <v>188</v>
      </c>
      <c r="B124" s="159" t="s">
        <v>188</v>
      </c>
      <c r="C124" s="14"/>
      <c r="D124" s="14"/>
      <c r="E124" s="17">
        <f>IF(AND(E123=N124),X129,0)</f>
        <v>0</v>
      </c>
      <c r="F124" s="6" t="s">
        <v>80</v>
      </c>
      <c r="G124" s="4" t="s">
        <v>11</v>
      </c>
      <c r="H124" s="6">
        <f>IF(AND(E123=N124),W129,0)</f>
        <v>0</v>
      </c>
      <c r="I124" s="6" t="s">
        <v>13</v>
      </c>
      <c r="J124" s="6"/>
      <c r="K124" s="6"/>
      <c r="L124" s="16"/>
      <c r="M124" s="16"/>
      <c r="N124" s="284" t="s">
        <v>42</v>
      </c>
    </row>
    <row r="125" spans="1:24" hidden="1" x14ac:dyDescent="0.3">
      <c r="A125" s="60"/>
      <c r="B125" s="159"/>
      <c r="C125" s="14"/>
      <c r="D125" s="14"/>
      <c r="E125" s="6"/>
      <c r="F125" s="6"/>
      <c r="G125" s="6"/>
      <c r="H125" s="6"/>
      <c r="I125" s="6"/>
      <c r="J125" s="6"/>
      <c r="K125" s="6"/>
      <c r="L125" s="16"/>
      <c r="M125" s="16"/>
      <c r="N125" s="284" t="s">
        <v>12</v>
      </c>
    </row>
    <row r="126" spans="1:24" hidden="1" x14ac:dyDescent="0.3">
      <c r="A126" s="60"/>
      <c r="B126" s="159"/>
      <c r="C126" s="14"/>
      <c r="D126" s="14"/>
      <c r="E126" s="6"/>
      <c r="F126" s="6"/>
      <c r="G126" s="6"/>
      <c r="H126" s="6"/>
      <c r="I126" s="6"/>
      <c r="J126" s="6"/>
      <c r="K126" s="6"/>
      <c r="L126" s="16"/>
      <c r="M126" s="16"/>
      <c r="N126" s="284" t="s">
        <v>5</v>
      </c>
    </row>
    <row r="127" spans="1:24" hidden="1" x14ac:dyDescent="0.3">
      <c r="A127" s="60"/>
      <c r="B127" s="159"/>
      <c r="C127" s="14"/>
      <c r="D127" s="14"/>
      <c r="E127" s="6"/>
      <c r="F127" s="6"/>
      <c r="G127" s="6"/>
      <c r="H127" s="6"/>
      <c r="I127" s="6"/>
      <c r="J127" s="6"/>
      <c r="K127" s="6"/>
      <c r="L127" s="16"/>
      <c r="M127" s="16"/>
      <c r="N127" s="284"/>
    </row>
    <row r="128" spans="1:24" hidden="1" x14ac:dyDescent="0.3">
      <c r="A128" s="62"/>
      <c r="B128" s="159"/>
      <c r="C128" s="14"/>
      <c r="D128" s="14"/>
      <c r="E128" s="6"/>
      <c r="F128" s="6"/>
      <c r="G128" s="6"/>
      <c r="H128" s="6"/>
      <c r="I128" s="6"/>
      <c r="J128" s="6"/>
      <c r="K128" s="6"/>
      <c r="L128" s="16"/>
      <c r="M128" s="16"/>
      <c r="O128" s="282" t="s">
        <v>14</v>
      </c>
      <c r="P128" s="282" t="s">
        <v>15</v>
      </c>
      <c r="Q128" s="282" t="s">
        <v>16</v>
      </c>
      <c r="R128" s="282" t="s">
        <v>17</v>
      </c>
      <c r="S128" s="282" t="s">
        <v>18</v>
      </c>
      <c r="U128" s="282" t="s">
        <v>19</v>
      </c>
      <c r="V128" s="282" t="s">
        <v>20</v>
      </c>
      <c r="W128" s="282" t="s">
        <v>21</v>
      </c>
      <c r="X128" s="282" t="s">
        <v>22</v>
      </c>
    </row>
    <row r="129" spans="1:24" ht="15" thickBot="1" x14ac:dyDescent="0.35">
      <c r="A129" s="61" t="s">
        <v>188</v>
      </c>
      <c r="B129" s="159" t="s">
        <v>188</v>
      </c>
      <c r="C129" s="14"/>
      <c r="D129" s="18"/>
      <c r="E129" s="19"/>
      <c r="F129" s="19"/>
      <c r="G129" s="19"/>
      <c r="H129" s="19"/>
      <c r="I129" s="19"/>
      <c r="J129" s="19"/>
      <c r="K129" s="19"/>
      <c r="L129" s="20"/>
      <c r="M129" s="16"/>
      <c r="O129" s="282">
        <v>49000</v>
      </c>
      <c r="P129" s="282" t="str">
        <f>G113</f>
        <v>Enter Data</v>
      </c>
      <c r="Q129" s="282">
        <v>410</v>
      </c>
      <c r="R129" s="282" t="e">
        <f>Q129-P129</f>
        <v>#VALUE!</v>
      </c>
      <c r="S129" s="282" t="e">
        <f>R129*$G$7/O129*1000</f>
        <v>#VALUE!</v>
      </c>
      <c r="U129" s="282">
        <v>20</v>
      </c>
      <c r="V129" s="282" t="e">
        <f>R129/U129</f>
        <v>#VALUE!</v>
      </c>
      <c r="W129" s="282" t="e">
        <f>ROUNDUP(V129,0)</f>
        <v>#VALUE!</v>
      </c>
      <c r="X129" s="285" t="e">
        <f>S129/W129</f>
        <v>#VALUE!</v>
      </c>
    </row>
    <row r="130" spans="1:24" ht="15" thickBot="1" x14ac:dyDescent="0.35">
      <c r="A130" s="60" t="s">
        <v>188</v>
      </c>
      <c r="B130" s="159" t="s">
        <v>188</v>
      </c>
      <c r="C130" s="14"/>
      <c r="D130" s="6"/>
      <c r="E130" s="6"/>
      <c r="F130" s="6"/>
      <c r="G130" s="6"/>
      <c r="H130" s="6"/>
      <c r="I130" s="6"/>
      <c r="J130" s="6"/>
      <c r="K130" s="6"/>
      <c r="L130" s="6"/>
      <c r="M130" s="16"/>
    </row>
    <row r="131" spans="1:24" ht="8.4" customHeight="1" thickBot="1" x14ac:dyDescent="0.35">
      <c r="A131" s="60" t="s">
        <v>188</v>
      </c>
      <c r="B131" s="159" t="s">
        <v>188</v>
      </c>
      <c r="C131" s="14"/>
      <c r="D131" s="11"/>
      <c r="E131" s="12"/>
      <c r="F131" s="12"/>
      <c r="G131" s="12"/>
      <c r="H131" s="12"/>
      <c r="I131" s="12"/>
      <c r="J131" s="12"/>
      <c r="K131" s="12"/>
      <c r="L131" s="13"/>
      <c r="M131" s="16"/>
    </row>
    <row r="132" spans="1:24" ht="18.600000000000001" thickBot="1" x14ac:dyDescent="0.4">
      <c r="A132" s="60" t="s">
        <v>188</v>
      </c>
      <c r="B132" s="159" t="s">
        <v>188</v>
      </c>
      <c r="C132" s="14"/>
      <c r="D132" s="14"/>
      <c r="E132" s="23" t="s">
        <v>8</v>
      </c>
      <c r="F132" s="6"/>
      <c r="G132" s="31" t="s">
        <v>183</v>
      </c>
      <c r="H132" s="6" t="s">
        <v>4</v>
      </c>
      <c r="I132" s="6"/>
      <c r="J132" s="6"/>
      <c r="K132" s="15" t="s">
        <v>7</v>
      </c>
      <c r="L132" s="16"/>
      <c r="M132" s="16"/>
    </row>
    <row r="133" spans="1:24" ht="121.95" customHeight="1" thickBot="1" x14ac:dyDescent="0.35">
      <c r="A133" s="60" t="s">
        <v>188</v>
      </c>
      <c r="B133" s="159" t="s">
        <v>188</v>
      </c>
      <c r="C133" s="14"/>
      <c r="D133" s="14"/>
      <c r="E133" s="6"/>
      <c r="F133" s="6"/>
      <c r="G133" s="6"/>
      <c r="H133" s="6"/>
      <c r="I133" s="6"/>
      <c r="J133" s="6"/>
      <c r="K133" s="2" t="str">
        <f>IF(AND(G132&gt;=O134,G132&lt;=P134),N134,IF(AND(G132&gt;=O135,G132&lt;=P135),N135,IF(AND(G132&gt;=O136,G132&lt;=P136),N136,IF(AND(G132&gt;=O137,G132&lt;=P137),N137,IF(AND(G132&gt;=O138,G132&lt;=P138),N138,IF(AND(G132&gt;=O139,G132&lt;=P139),N139,N140))))))</f>
        <v>Verify Data Entry</v>
      </c>
      <c r="L133" s="16"/>
      <c r="M133" s="16"/>
      <c r="O133" s="282" t="s">
        <v>0</v>
      </c>
      <c r="P133" s="282" t="s">
        <v>1</v>
      </c>
    </row>
    <row r="134" spans="1:24" ht="72" hidden="1" x14ac:dyDescent="0.3">
      <c r="A134" s="60"/>
      <c r="B134" s="159"/>
      <c r="C134" s="14"/>
      <c r="D134" s="14"/>
      <c r="E134" s="6"/>
      <c r="F134" s="6"/>
      <c r="G134" s="6"/>
      <c r="H134" s="6"/>
      <c r="I134" s="6"/>
      <c r="J134" s="6"/>
      <c r="K134" s="1"/>
      <c r="L134" s="16"/>
      <c r="M134" s="16"/>
      <c r="N134" s="284" t="s">
        <v>574</v>
      </c>
      <c r="O134" s="282">
        <v>800</v>
      </c>
      <c r="P134" s="282">
        <v>999.99</v>
      </c>
    </row>
    <row r="135" spans="1:24" ht="72" hidden="1" x14ac:dyDescent="0.3">
      <c r="A135" s="60"/>
      <c r="B135" s="159"/>
      <c r="C135" s="14"/>
      <c r="D135" s="14"/>
      <c r="E135" s="6"/>
      <c r="F135" s="6"/>
      <c r="G135" s="6"/>
      <c r="H135" s="6"/>
      <c r="I135" s="6"/>
      <c r="J135" s="6"/>
      <c r="K135" s="1"/>
      <c r="L135" s="16"/>
      <c r="M135" s="16"/>
      <c r="N135" s="284" t="s">
        <v>575</v>
      </c>
      <c r="O135" s="282">
        <v>1000</v>
      </c>
      <c r="P135" s="282">
        <v>1249.99</v>
      </c>
    </row>
    <row r="136" spans="1:24" ht="86.4" hidden="1" x14ac:dyDescent="0.3">
      <c r="A136" s="60"/>
      <c r="B136" s="159"/>
      <c r="C136" s="14"/>
      <c r="D136" s="14"/>
      <c r="E136" s="6"/>
      <c r="F136" s="6"/>
      <c r="G136" s="6"/>
      <c r="H136" s="6"/>
      <c r="I136" s="6"/>
      <c r="J136" s="6"/>
      <c r="K136" s="1"/>
      <c r="L136" s="16"/>
      <c r="M136" s="16"/>
      <c r="N136" s="284" t="s">
        <v>576</v>
      </c>
      <c r="O136" s="282">
        <v>1250</v>
      </c>
      <c r="P136" s="282">
        <v>1299.99</v>
      </c>
    </row>
    <row r="137" spans="1:24" ht="100.8" hidden="1" x14ac:dyDescent="0.3">
      <c r="A137" s="60"/>
      <c r="B137" s="159"/>
      <c r="C137" s="14"/>
      <c r="D137" s="14"/>
      <c r="E137" s="6"/>
      <c r="F137" s="6"/>
      <c r="G137" s="6"/>
      <c r="H137" s="6"/>
      <c r="I137" s="6"/>
      <c r="J137" s="6"/>
      <c r="K137" s="1"/>
      <c r="L137" s="16"/>
      <c r="M137" s="16"/>
      <c r="N137" s="284" t="s">
        <v>577</v>
      </c>
      <c r="O137" s="282">
        <v>1300</v>
      </c>
      <c r="P137" s="282">
        <v>1399.99</v>
      </c>
    </row>
    <row r="138" spans="1:24" ht="72" hidden="1" x14ac:dyDescent="0.3">
      <c r="A138" s="60"/>
      <c r="B138" s="159"/>
      <c r="C138" s="14"/>
      <c r="D138" s="14"/>
      <c r="E138" s="6"/>
      <c r="F138" s="6"/>
      <c r="G138" s="6"/>
      <c r="H138" s="6"/>
      <c r="I138" s="6"/>
      <c r="J138" s="6"/>
      <c r="K138" s="1"/>
      <c r="L138" s="16"/>
      <c r="M138" s="16"/>
      <c r="N138" s="284" t="s">
        <v>9</v>
      </c>
      <c r="O138" s="282">
        <v>1400</v>
      </c>
      <c r="P138" s="282">
        <v>1599.99</v>
      </c>
    </row>
    <row r="139" spans="1:24" ht="100.8" hidden="1" x14ac:dyDescent="0.3">
      <c r="A139" s="60"/>
      <c r="B139" s="159"/>
      <c r="C139" s="14"/>
      <c r="D139" s="14"/>
      <c r="E139" s="6"/>
      <c r="F139" s="6"/>
      <c r="G139" s="6"/>
      <c r="H139" s="6"/>
      <c r="I139" s="6"/>
      <c r="J139" s="6"/>
      <c r="K139" s="1"/>
      <c r="L139" s="16"/>
      <c r="M139" s="16"/>
      <c r="N139" s="284" t="s">
        <v>106</v>
      </c>
      <c r="O139" s="282">
        <v>1600</v>
      </c>
      <c r="P139" s="282">
        <v>3000</v>
      </c>
    </row>
    <row r="140" spans="1:24" hidden="1" x14ac:dyDescent="0.3">
      <c r="A140" s="60"/>
      <c r="B140" s="159"/>
      <c r="C140" s="14"/>
      <c r="D140" s="14"/>
      <c r="E140" s="6"/>
      <c r="F140" s="6"/>
      <c r="G140" s="6"/>
      <c r="H140" s="6"/>
      <c r="I140" s="6"/>
      <c r="J140" s="6"/>
      <c r="L140" s="16"/>
      <c r="M140" s="16"/>
      <c r="N140" s="282" t="s">
        <v>5</v>
      </c>
    </row>
    <row r="141" spans="1:24" x14ac:dyDescent="0.3">
      <c r="A141" s="60" t="s">
        <v>188</v>
      </c>
      <c r="B141" s="159" t="s">
        <v>188</v>
      </c>
      <c r="C141" s="14"/>
      <c r="D141" s="14"/>
      <c r="E141" s="6"/>
      <c r="F141" s="6"/>
      <c r="G141" s="6"/>
      <c r="H141" s="6"/>
      <c r="I141" s="6"/>
      <c r="J141" s="6"/>
      <c r="K141" s="6"/>
      <c r="L141" s="16"/>
      <c r="M141" s="16"/>
    </row>
    <row r="142" spans="1:24" x14ac:dyDescent="0.3">
      <c r="A142" s="60" t="s">
        <v>188</v>
      </c>
      <c r="B142" s="159" t="s">
        <v>188</v>
      </c>
      <c r="C142" s="14"/>
      <c r="D142" s="14"/>
      <c r="E142" s="15" t="str">
        <f>IF(AND(G132&gt;=800,G132&lt;=1350),N143,IF(AND(G132&gt;=1350,G132&lt;=2000),N144,N147))</f>
        <v>Verify Data Entry</v>
      </c>
      <c r="F142" s="6"/>
      <c r="G142" s="6"/>
      <c r="H142" s="6"/>
      <c r="I142" s="6"/>
      <c r="J142" s="6"/>
      <c r="K142" s="6"/>
      <c r="L142" s="16"/>
      <c r="M142" s="16"/>
    </row>
    <row r="143" spans="1:24" ht="15" customHeight="1" x14ac:dyDescent="0.3">
      <c r="A143" s="60" t="s">
        <v>188</v>
      </c>
      <c r="B143" s="159" t="s">
        <v>188</v>
      </c>
      <c r="C143" s="14"/>
      <c r="D143" s="14"/>
      <c r="E143" s="17">
        <f>IF(AND(E142=N143),X150,0)</f>
        <v>0</v>
      </c>
      <c r="F143" s="6" t="s">
        <v>80</v>
      </c>
      <c r="G143" s="4" t="s">
        <v>11</v>
      </c>
      <c r="H143" s="6">
        <f>IF(AND(E142=N143),W150,0)</f>
        <v>0</v>
      </c>
      <c r="I143" s="6" t="s">
        <v>13</v>
      </c>
      <c r="J143" s="6"/>
      <c r="K143" s="6"/>
      <c r="L143" s="16"/>
      <c r="M143" s="16"/>
      <c r="N143" s="284" t="s">
        <v>573</v>
      </c>
    </row>
    <row r="144" spans="1:24" x14ac:dyDescent="0.3">
      <c r="A144" s="60"/>
      <c r="B144" s="159" t="s">
        <v>188</v>
      </c>
      <c r="C144" s="14"/>
      <c r="D144" s="14"/>
      <c r="E144" s="6"/>
      <c r="F144" s="6"/>
      <c r="G144" s="6"/>
      <c r="H144" s="6"/>
      <c r="I144" s="6"/>
      <c r="J144" s="6"/>
      <c r="K144" s="6"/>
      <c r="L144" s="16"/>
      <c r="M144" s="16"/>
      <c r="N144" s="284" t="s">
        <v>12</v>
      </c>
    </row>
    <row r="145" spans="1:24" x14ac:dyDescent="0.3">
      <c r="A145" s="60" t="s">
        <v>188</v>
      </c>
      <c r="B145" s="288" t="s">
        <v>188</v>
      </c>
      <c r="C145" s="14"/>
      <c r="D145" s="14"/>
      <c r="E145" s="15" t="str">
        <f>IF(AND(G132&gt;=800,G132&lt;=1350),N146,IF(AND(G132&gt;=1350,G132&lt;=2000),N144,N147))</f>
        <v>Verify Data Entry</v>
      </c>
      <c r="F145" s="6"/>
      <c r="G145" s="6"/>
      <c r="H145" s="6"/>
      <c r="I145" s="6"/>
      <c r="J145" s="6"/>
      <c r="K145" s="6"/>
      <c r="L145" s="16"/>
      <c r="M145" s="16"/>
    </row>
    <row r="146" spans="1:24" ht="15" customHeight="1" x14ac:dyDescent="0.3">
      <c r="A146" s="60" t="s">
        <v>188</v>
      </c>
      <c r="B146" s="288" t="s">
        <v>188</v>
      </c>
      <c r="C146" s="14"/>
      <c r="D146" s="14"/>
      <c r="E146" s="17">
        <f>IF(AND(E145=N146),X152,0)</f>
        <v>0</v>
      </c>
      <c r="F146" s="6" t="s">
        <v>80</v>
      </c>
      <c r="G146" s="4" t="s">
        <v>11</v>
      </c>
      <c r="H146" s="6">
        <f>IF(AND(E145=N146),W152,0)</f>
        <v>0</v>
      </c>
      <c r="I146" s="6" t="s">
        <v>13</v>
      </c>
      <c r="J146" s="6"/>
      <c r="K146" s="6"/>
      <c r="L146" s="16"/>
      <c r="M146" s="16"/>
      <c r="N146" s="284" t="s">
        <v>558</v>
      </c>
    </row>
    <row r="147" spans="1:24" hidden="1" x14ac:dyDescent="0.3">
      <c r="A147" s="60"/>
      <c r="B147" s="159"/>
      <c r="C147" s="14"/>
      <c r="D147" s="14"/>
      <c r="E147" s="6"/>
      <c r="F147" s="6"/>
      <c r="G147" s="6"/>
      <c r="H147" s="6"/>
      <c r="I147" s="6"/>
      <c r="J147" s="6"/>
      <c r="K147" s="6"/>
      <c r="L147" s="16"/>
      <c r="M147" s="16"/>
      <c r="N147" s="284" t="s">
        <v>5</v>
      </c>
    </row>
    <row r="148" spans="1:24" hidden="1" x14ac:dyDescent="0.3">
      <c r="A148" s="60"/>
      <c r="B148" s="159"/>
      <c r="C148" s="14"/>
      <c r="D148" s="14"/>
      <c r="E148" s="6"/>
      <c r="F148" s="6"/>
      <c r="G148" s="6"/>
      <c r="H148" s="6"/>
      <c r="I148" s="6"/>
      <c r="J148" s="6"/>
      <c r="K148" s="6"/>
      <c r="L148" s="16"/>
      <c r="M148" s="16"/>
      <c r="N148" s="284"/>
    </row>
    <row r="149" spans="1:24" hidden="1" x14ac:dyDescent="0.3">
      <c r="A149" s="62"/>
      <c r="B149" s="159"/>
      <c r="C149" s="14"/>
      <c r="D149" s="14"/>
      <c r="E149" s="6"/>
      <c r="F149" s="6"/>
      <c r="G149" s="6"/>
      <c r="H149" s="6"/>
      <c r="I149" s="6"/>
      <c r="J149" s="6"/>
      <c r="K149" s="6"/>
      <c r="L149" s="16"/>
      <c r="M149" s="16"/>
      <c r="O149" s="282" t="s">
        <v>14</v>
      </c>
      <c r="P149" s="282" t="s">
        <v>15</v>
      </c>
      <c r="Q149" s="282" t="s">
        <v>16</v>
      </c>
      <c r="R149" s="282" t="s">
        <v>17</v>
      </c>
      <c r="S149" s="282" t="s">
        <v>18</v>
      </c>
      <c r="U149" s="282" t="s">
        <v>19</v>
      </c>
      <c r="V149" s="282" t="s">
        <v>20</v>
      </c>
      <c r="W149" s="282" t="s">
        <v>21</v>
      </c>
      <c r="X149" s="282" t="s">
        <v>22</v>
      </c>
    </row>
    <row r="150" spans="1:24" ht="15" thickBot="1" x14ac:dyDescent="0.35">
      <c r="A150" s="61" t="s">
        <v>188</v>
      </c>
      <c r="B150" s="159" t="s">
        <v>188</v>
      </c>
      <c r="C150" s="14"/>
      <c r="D150" s="18"/>
      <c r="E150" s="19"/>
      <c r="F150" s="19"/>
      <c r="G150" s="19"/>
      <c r="H150" s="19"/>
      <c r="I150" s="19"/>
      <c r="J150" s="19"/>
      <c r="K150" s="19"/>
      <c r="L150" s="20"/>
      <c r="M150" s="16"/>
      <c r="O150" s="282">
        <v>41622</v>
      </c>
      <c r="P150" s="282" t="str">
        <f>G132</f>
        <v>Enter Data</v>
      </c>
      <c r="Q150" s="282">
        <v>1350</v>
      </c>
      <c r="R150" s="282" t="e">
        <f>Q150-P150</f>
        <v>#VALUE!</v>
      </c>
      <c r="S150" s="282" t="e">
        <f>R150*$G$7/O150*1000</f>
        <v>#VALUE!</v>
      </c>
      <c r="U150" s="282">
        <v>30</v>
      </c>
      <c r="V150" s="282" t="e">
        <f>R150/U150</f>
        <v>#VALUE!</v>
      </c>
      <c r="W150" s="282" t="e">
        <f>ROUNDUP(V150,0)</f>
        <v>#VALUE!</v>
      </c>
      <c r="X150" s="285" t="e">
        <f>S150/W150</f>
        <v>#VALUE!</v>
      </c>
    </row>
    <row r="151" spans="1:24" hidden="1" x14ac:dyDescent="0.3">
      <c r="B151" s="288"/>
      <c r="C151" s="14"/>
      <c r="D151" s="6"/>
      <c r="E151" s="6"/>
      <c r="F151" s="6"/>
      <c r="G151" s="6"/>
      <c r="H151" s="6"/>
      <c r="I151" s="6"/>
      <c r="J151" s="6"/>
      <c r="K151" s="6"/>
      <c r="L151" s="6"/>
      <c r="M151" s="16"/>
      <c r="O151" s="282" t="s">
        <v>14</v>
      </c>
      <c r="P151" s="282" t="s">
        <v>15</v>
      </c>
      <c r="Q151" s="282" t="s">
        <v>16</v>
      </c>
      <c r="R151" s="282" t="s">
        <v>17</v>
      </c>
      <c r="S151" s="282" t="s">
        <v>18</v>
      </c>
      <c r="U151" s="282" t="s">
        <v>19</v>
      </c>
      <c r="V151" s="282" t="s">
        <v>20</v>
      </c>
      <c r="W151" s="282" t="s">
        <v>21</v>
      </c>
      <c r="X151" s="282" t="s">
        <v>22</v>
      </c>
    </row>
    <row r="152" spans="1:24" hidden="1" x14ac:dyDescent="0.3">
      <c r="B152" s="288"/>
      <c r="C152" s="14"/>
      <c r="D152" s="6"/>
      <c r="E152" s="6"/>
      <c r="F152" s="6"/>
      <c r="G152" s="6"/>
      <c r="H152" s="6"/>
      <c r="I152" s="6"/>
      <c r="J152" s="6"/>
      <c r="K152" s="6"/>
      <c r="L152" s="6"/>
      <c r="M152" s="16"/>
      <c r="O152" s="282">
        <v>44160</v>
      </c>
      <c r="P152" s="282" t="str">
        <f>G132</f>
        <v>Enter Data</v>
      </c>
      <c r="Q152" s="282">
        <v>1350</v>
      </c>
      <c r="R152" s="282" t="e">
        <f>Q152-P152</f>
        <v>#VALUE!</v>
      </c>
      <c r="S152" s="282" t="e">
        <f>R152*$G$7/O152*1000</f>
        <v>#VALUE!</v>
      </c>
      <c r="U152" s="282">
        <v>30</v>
      </c>
      <c r="V152" s="282" t="e">
        <f>R152/U152</f>
        <v>#VALUE!</v>
      </c>
      <c r="W152" s="282" t="e">
        <f>ROUNDUP(V152,0)</f>
        <v>#VALUE!</v>
      </c>
      <c r="X152" s="285" t="e">
        <f>S152/W152</f>
        <v>#VALUE!</v>
      </c>
    </row>
    <row r="153" spans="1:24" ht="15" thickBot="1" x14ac:dyDescent="0.35">
      <c r="A153" s="60" t="s">
        <v>188</v>
      </c>
      <c r="B153" s="159" t="s">
        <v>188</v>
      </c>
      <c r="C153" s="14"/>
      <c r="D153" s="6"/>
      <c r="E153" s="6"/>
      <c r="F153" s="6"/>
      <c r="G153" s="6"/>
      <c r="H153" s="6"/>
      <c r="I153" s="6"/>
      <c r="J153" s="6"/>
      <c r="K153" s="6"/>
      <c r="L153" s="6"/>
      <c r="M153" s="16"/>
    </row>
    <row r="154" spans="1:24" ht="8.4" customHeight="1" thickBot="1" x14ac:dyDescent="0.35">
      <c r="A154" s="60" t="s">
        <v>188</v>
      </c>
      <c r="B154" s="159" t="s">
        <v>188</v>
      </c>
      <c r="C154" s="14"/>
      <c r="D154" s="11"/>
      <c r="E154" s="12"/>
      <c r="F154" s="12"/>
      <c r="G154" s="12"/>
      <c r="H154" s="12"/>
      <c r="I154" s="12"/>
      <c r="J154" s="12"/>
      <c r="K154" s="12"/>
      <c r="L154" s="13"/>
      <c r="M154" s="16"/>
    </row>
    <row r="155" spans="1:24" ht="18.600000000000001" thickBot="1" x14ac:dyDescent="0.4">
      <c r="A155" s="60" t="s">
        <v>188</v>
      </c>
      <c r="B155" s="159" t="s">
        <v>188</v>
      </c>
      <c r="C155" s="14"/>
      <c r="D155" s="14"/>
      <c r="E155" s="23" t="s">
        <v>47</v>
      </c>
      <c r="F155" s="6"/>
      <c r="G155" s="31" t="s">
        <v>183</v>
      </c>
      <c r="H155" s="6" t="s">
        <v>4</v>
      </c>
      <c r="I155" s="6"/>
      <c r="J155" s="6"/>
      <c r="K155" s="15" t="s">
        <v>7</v>
      </c>
      <c r="L155" s="16"/>
      <c r="M155" s="16"/>
    </row>
    <row r="156" spans="1:24" ht="103.05" customHeight="1" thickBot="1" x14ac:dyDescent="0.35">
      <c r="A156" s="60" t="s">
        <v>188</v>
      </c>
      <c r="B156" s="159" t="s">
        <v>188</v>
      </c>
      <c r="C156" s="14"/>
      <c r="D156" s="14"/>
      <c r="E156" s="6"/>
      <c r="F156" s="6"/>
      <c r="G156" s="6"/>
      <c r="H156" s="6"/>
      <c r="I156" s="6"/>
      <c r="J156" s="6"/>
      <c r="K156" s="2" t="str">
        <f>IF(AND(G155&gt;=O157,G155&lt;=P157),N157,IF(AND(G155&gt;=O158,G155&lt;=P158),N158,IF(AND(G155&gt;=O159,G155&lt;=P159),N159,IF(AND(G155&gt;=O160,G155&lt;=P160),N160,IF(AND(G155&gt;=O161,G155&lt;=P161),N161,IF(AND(G155&gt;=O162,G155&lt;=P162),N162,N163))))))</f>
        <v>Verify Data Entry</v>
      </c>
      <c r="L156" s="16"/>
      <c r="M156" s="16"/>
      <c r="O156" s="282" t="s">
        <v>0</v>
      </c>
      <c r="P156" s="282" t="s">
        <v>1</v>
      </c>
    </row>
    <row r="157" spans="1:24" ht="57.6" hidden="1" x14ac:dyDescent="0.3">
      <c r="A157" s="60"/>
      <c r="B157" s="159"/>
      <c r="C157" s="14"/>
      <c r="D157" s="14"/>
      <c r="E157" s="6"/>
      <c r="F157" s="6"/>
      <c r="G157" s="6"/>
      <c r="H157" s="6"/>
      <c r="I157" s="6"/>
      <c r="J157" s="6"/>
      <c r="K157" s="1"/>
      <c r="L157" s="16"/>
      <c r="M157" s="16"/>
      <c r="N157" s="284" t="s">
        <v>437</v>
      </c>
      <c r="O157" s="282">
        <v>0</v>
      </c>
      <c r="P157" s="282">
        <v>3</v>
      </c>
    </row>
    <row r="158" spans="1:24" ht="57.6" hidden="1" x14ac:dyDescent="0.3">
      <c r="A158" s="60"/>
      <c r="B158" s="159"/>
      <c r="C158" s="14"/>
      <c r="D158" s="14"/>
      <c r="E158" s="6"/>
      <c r="F158" s="6"/>
      <c r="G158" s="6"/>
      <c r="H158" s="6"/>
      <c r="I158" s="6"/>
      <c r="J158" s="6"/>
      <c r="K158" s="1"/>
      <c r="L158" s="16"/>
      <c r="M158" s="16"/>
      <c r="N158" s="284" t="s">
        <v>438</v>
      </c>
      <c r="O158" s="282">
        <v>3.01</v>
      </c>
      <c r="P158" s="282">
        <v>6</v>
      </c>
    </row>
    <row r="159" spans="1:24" ht="57.6" hidden="1" x14ac:dyDescent="0.3">
      <c r="A159" s="60"/>
      <c r="B159" s="159"/>
      <c r="C159" s="14"/>
      <c r="D159" s="14"/>
      <c r="E159" s="6"/>
      <c r="F159" s="6"/>
      <c r="G159" s="6"/>
      <c r="H159" s="6"/>
      <c r="I159" s="6"/>
      <c r="J159" s="6"/>
      <c r="K159" s="1"/>
      <c r="L159" s="16"/>
      <c r="M159" s="16"/>
      <c r="N159" s="284" t="s">
        <v>439</v>
      </c>
      <c r="O159" s="282">
        <v>6.01</v>
      </c>
      <c r="P159" s="282">
        <v>9</v>
      </c>
    </row>
    <row r="160" spans="1:24" ht="72" hidden="1" x14ac:dyDescent="0.3">
      <c r="A160" s="60"/>
      <c r="B160" s="159"/>
      <c r="C160" s="14"/>
      <c r="D160" s="14"/>
      <c r="E160" s="6"/>
      <c r="F160" s="6"/>
      <c r="G160" s="6"/>
      <c r="H160" s="6"/>
      <c r="I160" s="6"/>
      <c r="J160" s="6"/>
      <c r="K160" s="1"/>
      <c r="L160" s="16"/>
      <c r="M160" s="16"/>
      <c r="N160" s="284" t="s">
        <v>440</v>
      </c>
      <c r="O160" s="282">
        <v>9.01</v>
      </c>
      <c r="P160" s="282">
        <v>12</v>
      </c>
    </row>
    <row r="161" spans="1:24" ht="57.6" hidden="1" x14ac:dyDescent="0.3">
      <c r="A161" s="60"/>
      <c r="B161" s="159"/>
      <c r="C161" s="14"/>
      <c r="D161" s="14"/>
      <c r="E161" s="6"/>
      <c r="F161" s="6"/>
      <c r="G161" s="6"/>
      <c r="H161" s="6"/>
      <c r="I161" s="6"/>
      <c r="J161" s="6"/>
      <c r="K161" s="1"/>
      <c r="L161" s="16"/>
      <c r="M161" s="16"/>
      <c r="N161" s="284" t="s">
        <v>48</v>
      </c>
      <c r="O161" s="282">
        <v>12.01</v>
      </c>
      <c r="P161" s="282">
        <v>20</v>
      </c>
    </row>
    <row r="162" spans="1:24" ht="72" hidden="1" x14ac:dyDescent="0.3">
      <c r="A162" s="60"/>
      <c r="B162" s="159"/>
      <c r="C162" s="14"/>
      <c r="D162" s="14"/>
      <c r="E162" s="6"/>
      <c r="F162" s="6"/>
      <c r="G162" s="6"/>
      <c r="H162" s="6"/>
      <c r="I162" s="6"/>
      <c r="J162" s="6"/>
      <c r="K162" s="1"/>
      <c r="L162" s="16"/>
      <c r="M162" s="16"/>
      <c r="N162" s="284" t="s">
        <v>49</v>
      </c>
      <c r="O162" s="282">
        <v>20.010000000000002</v>
      </c>
      <c r="P162" s="282">
        <v>60</v>
      </c>
    </row>
    <row r="163" spans="1:24" hidden="1" x14ac:dyDescent="0.3">
      <c r="A163" s="60"/>
      <c r="B163" s="159"/>
      <c r="C163" s="14"/>
      <c r="D163" s="14"/>
      <c r="E163" s="6"/>
      <c r="F163" s="6"/>
      <c r="G163" s="6"/>
      <c r="H163" s="6"/>
      <c r="I163" s="6"/>
      <c r="J163" s="6"/>
      <c r="L163" s="16"/>
      <c r="M163" s="16"/>
      <c r="N163" s="282" t="s">
        <v>5</v>
      </c>
    </row>
    <row r="164" spans="1:24" x14ac:dyDescent="0.3">
      <c r="A164" s="60" t="s">
        <v>188</v>
      </c>
      <c r="B164" s="159" t="s">
        <v>188</v>
      </c>
      <c r="C164" s="14"/>
      <c r="D164" s="14"/>
      <c r="E164" s="6"/>
      <c r="F164" s="6"/>
      <c r="G164" s="6"/>
      <c r="H164" s="6"/>
      <c r="I164" s="6"/>
      <c r="J164" s="6"/>
      <c r="K164" s="6"/>
      <c r="L164" s="16"/>
      <c r="M164" s="16"/>
    </row>
    <row r="165" spans="1:24" x14ac:dyDescent="0.3">
      <c r="A165" s="60" t="s">
        <v>188</v>
      </c>
      <c r="B165" s="159" t="s">
        <v>188</v>
      </c>
      <c r="C165" s="14"/>
      <c r="D165" s="14"/>
      <c r="E165" s="15" t="str">
        <f>IF(AND(G155&gt;=0,G155&lt;=10),N166,IF(AND(G155&gt;=10,G155&lt;=60),N167,N168))</f>
        <v>Verify Data Entry</v>
      </c>
      <c r="F165" s="6"/>
      <c r="G165" s="6"/>
      <c r="H165" s="6"/>
      <c r="I165" s="6"/>
      <c r="J165" s="6"/>
      <c r="K165" s="6"/>
      <c r="L165" s="16"/>
      <c r="M165" s="16"/>
    </row>
    <row r="166" spans="1:24" ht="16.2" customHeight="1" x14ac:dyDescent="0.3">
      <c r="A166" s="60" t="s">
        <v>188</v>
      </c>
      <c r="B166" s="159" t="s">
        <v>188</v>
      </c>
      <c r="C166" s="14"/>
      <c r="D166" s="14"/>
      <c r="E166" s="17">
        <f>IF(AND(E165=N166),X171,0)</f>
        <v>0</v>
      </c>
      <c r="F166" s="6" t="s">
        <v>80</v>
      </c>
      <c r="G166" s="4" t="s">
        <v>11</v>
      </c>
      <c r="H166" s="6">
        <f>IF(AND(E165=N166),W171,0)</f>
        <v>0</v>
      </c>
      <c r="I166" s="6" t="s">
        <v>13</v>
      </c>
      <c r="J166" s="6"/>
      <c r="K166" s="6"/>
      <c r="L166" s="16"/>
      <c r="M166" s="16"/>
      <c r="N166" s="284" t="s">
        <v>560</v>
      </c>
    </row>
    <row r="167" spans="1:24" hidden="1" x14ac:dyDescent="0.3">
      <c r="A167" s="60"/>
      <c r="B167" s="159"/>
      <c r="C167" s="14"/>
      <c r="D167" s="14"/>
      <c r="E167" s="6"/>
      <c r="F167" s="6"/>
      <c r="G167" s="6"/>
      <c r="H167" s="6"/>
      <c r="I167" s="6"/>
      <c r="J167" s="6"/>
      <c r="K167" s="6"/>
      <c r="L167" s="16"/>
      <c r="M167" s="16"/>
      <c r="N167" s="284" t="s">
        <v>12</v>
      </c>
    </row>
    <row r="168" spans="1:24" hidden="1" x14ac:dyDescent="0.3">
      <c r="A168" s="60"/>
      <c r="B168" s="159"/>
      <c r="C168" s="14"/>
      <c r="D168" s="14"/>
      <c r="E168" s="6"/>
      <c r="F168" s="6"/>
      <c r="G168" s="6"/>
      <c r="H168" s="6"/>
      <c r="I168" s="6"/>
      <c r="J168" s="6"/>
      <c r="K168" s="6"/>
      <c r="L168" s="16"/>
      <c r="M168" s="16"/>
      <c r="N168" s="284" t="s">
        <v>5</v>
      </c>
    </row>
    <row r="169" spans="1:24" hidden="1" x14ac:dyDescent="0.3">
      <c r="A169" s="60"/>
      <c r="B169" s="159"/>
      <c r="C169" s="14"/>
      <c r="D169" s="14"/>
      <c r="E169" s="6"/>
      <c r="F169" s="6"/>
      <c r="G169" s="6"/>
      <c r="H169" s="6"/>
      <c r="I169" s="6"/>
      <c r="J169" s="6"/>
      <c r="K169" s="6"/>
      <c r="L169" s="16"/>
      <c r="M169" s="16"/>
      <c r="N169" s="284"/>
    </row>
    <row r="170" spans="1:24" hidden="1" x14ac:dyDescent="0.3">
      <c r="A170" s="62"/>
      <c r="B170" s="159"/>
      <c r="C170" s="14"/>
      <c r="D170" s="14"/>
      <c r="E170" s="6"/>
      <c r="F170" s="6"/>
      <c r="G170" s="6"/>
      <c r="H170" s="6"/>
      <c r="I170" s="6"/>
      <c r="J170" s="6"/>
      <c r="K170" s="6"/>
      <c r="L170" s="16"/>
      <c r="M170" s="16"/>
      <c r="O170" s="282" t="s">
        <v>14</v>
      </c>
      <c r="P170" s="282" t="s">
        <v>15</v>
      </c>
      <c r="Q170" s="282" t="s">
        <v>16</v>
      </c>
      <c r="R170" s="282" t="s">
        <v>17</v>
      </c>
      <c r="S170" s="282" t="s">
        <v>18</v>
      </c>
      <c r="U170" s="282" t="s">
        <v>19</v>
      </c>
      <c r="V170" s="282" t="s">
        <v>20</v>
      </c>
      <c r="W170" s="282" t="s">
        <v>21</v>
      </c>
      <c r="X170" s="282" t="s">
        <v>22</v>
      </c>
    </row>
    <row r="171" spans="1:24" ht="15" thickBot="1" x14ac:dyDescent="0.35">
      <c r="A171" s="61" t="s">
        <v>188</v>
      </c>
      <c r="B171" s="159" t="s">
        <v>188</v>
      </c>
      <c r="C171" s="14"/>
      <c r="D171" s="18"/>
      <c r="E171" s="19"/>
      <c r="F171" s="19"/>
      <c r="G171" s="19"/>
      <c r="H171" s="19"/>
      <c r="I171" s="19"/>
      <c r="J171" s="19"/>
      <c r="K171" s="19"/>
      <c r="L171" s="20"/>
      <c r="M171" s="16"/>
      <c r="O171" s="282">
        <v>54000</v>
      </c>
      <c r="P171" s="282" t="str">
        <f>G155</f>
        <v>Enter Data</v>
      </c>
      <c r="Q171" s="282">
        <v>10</v>
      </c>
      <c r="R171" s="282" t="e">
        <f>Q171-P171</f>
        <v>#VALUE!</v>
      </c>
      <c r="S171" s="282" t="e">
        <f>R171*$G$7/O171*1000</f>
        <v>#VALUE!</v>
      </c>
      <c r="U171" s="282">
        <v>1</v>
      </c>
      <c r="V171" s="282" t="e">
        <f>R171/U171</f>
        <v>#VALUE!</v>
      </c>
      <c r="W171" s="282" t="e">
        <f>ROUNDUP(V171,0)</f>
        <v>#VALUE!</v>
      </c>
      <c r="X171" s="285" t="e">
        <f>S171/W171</f>
        <v>#VALUE!</v>
      </c>
    </row>
    <row r="172" spans="1:24" ht="15" thickBot="1" x14ac:dyDescent="0.35">
      <c r="A172" s="60" t="s">
        <v>188</v>
      </c>
      <c r="B172" s="159" t="s">
        <v>188</v>
      </c>
      <c r="C172" s="14"/>
      <c r="D172" s="6"/>
      <c r="E172" s="6"/>
      <c r="F172" s="6"/>
      <c r="G172" s="6"/>
      <c r="H172" s="6"/>
      <c r="I172" s="6"/>
      <c r="J172" s="6"/>
      <c r="K172" s="6"/>
      <c r="L172" s="6"/>
      <c r="M172" s="16"/>
    </row>
    <row r="173" spans="1:24" ht="8.4" customHeight="1" thickBot="1" x14ac:dyDescent="0.35">
      <c r="A173" s="60" t="s">
        <v>188</v>
      </c>
      <c r="B173" s="159" t="s">
        <v>188</v>
      </c>
      <c r="C173" s="14"/>
      <c r="D173" s="11"/>
      <c r="E173" s="12"/>
      <c r="F173" s="12"/>
      <c r="G173" s="12"/>
      <c r="H173" s="12"/>
      <c r="I173" s="12"/>
      <c r="J173" s="12"/>
      <c r="K173" s="12"/>
      <c r="L173" s="13"/>
      <c r="M173" s="16"/>
    </row>
    <row r="174" spans="1:24" ht="18.600000000000001" thickBot="1" x14ac:dyDescent="0.4">
      <c r="A174" s="60" t="s">
        <v>188</v>
      </c>
      <c r="B174" s="159" t="s">
        <v>188</v>
      </c>
      <c r="C174" s="14"/>
      <c r="D174" s="14"/>
      <c r="E174" s="23" t="s">
        <v>325</v>
      </c>
      <c r="F174" s="6"/>
      <c r="G174" s="31" t="s">
        <v>183</v>
      </c>
      <c r="H174" s="6" t="s">
        <v>4</v>
      </c>
      <c r="I174" s="6"/>
      <c r="J174" s="6"/>
      <c r="K174" s="15" t="s">
        <v>7</v>
      </c>
      <c r="L174" s="16"/>
      <c r="M174" s="16"/>
    </row>
    <row r="175" spans="1:24" ht="106.2" customHeight="1" thickBot="1" x14ac:dyDescent="0.35">
      <c r="A175" s="60" t="s">
        <v>188</v>
      </c>
      <c r="B175" s="159" t="s">
        <v>188</v>
      </c>
      <c r="C175" s="14"/>
      <c r="D175" s="14"/>
      <c r="E175" s="6"/>
      <c r="F175" s="6"/>
      <c r="G175" s="6"/>
      <c r="H175" s="6"/>
      <c r="I175" s="6"/>
      <c r="J175" s="6"/>
      <c r="K175" s="2" t="str">
        <f>IF(AND(G174&gt;=O176,G174&lt;=P176),N176,IF(AND(G174&gt;=O177,G174&lt;=P177),N177,IF(AND(G174&gt;=O178,G174&lt;=P178),N178,IF(AND(G174&gt;=O179,G174&lt;=P179),N179,IF(AND(G174&gt;=O180,G174&lt;=P180),N180,IF(AND(G174&gt;=O181,G174&lt;=P181),N181,N182))))))</f>
        <v>Verify Data Entry</v>
      </c>
      <c r="L175" s="16"/>
      <c r="M175" s="16"/>
      <c r="O175" s="282" t="s">
        <v>0</v>
      </c>
      <c r="P175" s="282" t="s">
        <v>1</v>
      </c>
    </row>
    <row r="176" spans="1:24" ht="43.2" hidden="1" x14ac:dyDescent="0.3">
      <c r="A176" s="60"/>
      <c r="B176" s="159"/>
      <c r="C176" s="14"/>
      <c r="D176" s="14"/>
      <c r="E176" s="6"/>
      <c r="F176" s="6"/>
      <c r="G176" s="6"/>
      <c r="H176" s="6"/>
      <c r="I176" s="6"/>
      <c r="J176" s="6"/>
      <c r="K176" s="1"/>
      <c r="L176" s="16"/>
      <c r="M176" s="16"/>
      <c r="N176" s="284" t="s">
        <v>359</v>
      </c>
      <c r="O176" s="282">
        <v>0</v>
      </c>
      <c r="P176" s="282">
        <v>1200</v>
      </c>
    </row>
    <row r="177" spans="1:52" ht="28.8" hidden="1" x14ac:dyDescent="0.3">
      <c r="A177" s="60"/>
      <c r="B177" s="159"/>
      <c r="C177" s="14"/>
      <c r="D177" s="14"/>
      <c r="E177" s="6"/>
      <c r="F177" s="6"/>
      <c r="G177" s="6"/>
      <c r="H177" s="6"/>
      <c r="I177" s="6"/>
      <c r="J177" s="6"/>
      <c r="K177" s="1"/>
      <c r="L177" s="16"/>
      <c r="M177" s="16"/>
      <c r="N177" s="284" t="s">
        <v>328</v>
      </c>
      <c r="O177" s="282">
        <v>1200</v>
      </c>
      <c r="P177" s="282">
        <v>2250</v>
      </c>
    </row>
    <row r="178" spans="1:52" hidden="1" x14ac:dyDescent="0.3">
      <c r="A178" s="60"/>
      <c r="B178" s="159"/>
      <c r="C178" s="14"/>
      <c r="D178" s="14"/>
      <c r="E178" s="6"/>
      <c r="F178" s="6"/>
      <c r="G178" s="6"/>
      <c r="H178" s="6"/>
      <c r="I178" s="6"/>
      <c r="J178" s="6"/>
      <c r="K178" s="1"/>
      <c r="L178" s="16"/>
      <c r="M178" s="16"/>
      <c r="N178" s="284" t="s">
        <v>40</v>
      </c>
      <c r="O178" s="282">
        <v>2250</v>
      </c>
      <c r="P178" s="282">
        <v>2800</v>
      </c>
    </row>
    <row r="179" spans="1:52" ht="100.8" hidden="1" x14ac:dyDescent="0.3">
      <c r="A179" s="60"/>
      <c r="B179" s="159"/>
      <c r="C179" s="14"/>
      <c r="D179" s="14"/>
      <c r="E179" s="6"/>
      <c r="F179" s="6"/>
      <c r="G179" s="6"/>
      <c r="H179" s="6"/>
      <c r="I179" s="6"/>
      <c r="J179" s="6"/>
      <c r="K179" s="1"/>
      <c r="L179" s="16"/>
      <c r="M179" s="16"/>
      <c r="N179" s="284" t="s">
        <v>326</v>
      </c>
      <c r="O179" s="282">
        <v>2800</v>
      </c>
      <c r="P179" s="282">
        <v>3200</v>
      </c>
    </row>
    <row r="180" spans="1:52" ht="86.4" hidden="1" x14ac:dyDescent="0.3">
      <c r="A180" s="60"/>
      <c r="B180" s="159"/>
      <c r="C180" s="14"/>
      <c r="D180" s="14"/>
      <c r="E180" s="6"/>
      <c r="F180" s="6"/>
      <c r="G180" s="6"/>
      <c r="H180" s="6"/>
      <c r="I180" s="6"/>
      <c r="J180" s="6"/>
      <c r="K180" s="1"/>
      <c r="L180" s="16"/>
      <c r="M180" s="16"/>
      <c r="N180" s="284" t="s">
        <v>109</v>
      </c>
      <c r="O180" s="282">
        <v>3200</v>
      </c>
      <c r="P180" s="282">
        <v>3300</v>
      </c>
    </row>
    <row r="181" spans="1:52" ht="86.4" hidden="1" x14ac:dyDescent="0.3">
      <c r="A181" s="60"/>
      <c r="B181" s="159"/>
      <c r="C181" s="14"/>
      <c r="D181" s="14"/>
      <c r="E181" s="6"/>
      <c r="F181" s="6"/>
      <c r="G181" s="6"/>
      <c r="H181" s="6"/>
      <c r="I181" s="6"/>
      <c r="J181" s="6"/>
      <c r="K181" s="1"/>
      <c r="L181" s="16"/>
      <c r="M181" s="16"/>
      <c r="N181" s="284" t="s">
        <v>110</v>
      </c>
      <c r="O181" s="282">
        <v>3300</v>
      </c>
      <c r="P181" s="282">
        <v>3500</v>
      </c>
    </row>
    <row r="182" spans="1:52" hidden="1" x14ac:dyDescent="0.3">
      <c r="A182" s="60"/>
      <c r="B182" s="159"/>
      <c r="C182" s="14"/>
      <c r="D182" s="14"/>
      <c r="E182" s="6"/>
      <c r="F182" s="6"/>
      <c r="G182" s="6"/>
      <c r="H182" s="6"/>
      <c r="I182" s="6"/>
      <c r="J182" s="6"/>
      <c r="L182" s="16"/>
      <c r="M182" s="16"/>
      <c r="N182" s="282" t="s">
        <v>5</v>
      </c>
    </row>
    <row r="183" spans="1:52" hidden="1" x14ac:dyDescent="0.3">
      <c r="A183" s="60"/>
      <c r="B183" s="159"/>
      <c r="C183" s="14"/>
      <c r="D183" s="14"/>
      <c r="E183" s="6"/>
      <c r="F183" s="6"/>
      <c r="G183" s="6"/>
      <c r="H183" s="6"/>
      <c r="I183" s="6"/>
      <c r="J183" s="6"/>
      <c r="K183" s="6"/>
      <c r="L183" s="16"/>
      <c r="M183" s="16"/>
    </row>
    <row r="184" spans="1:52" ht="15" thickBot="1" x14ac:dyDescent="0.35">
      <c r="A184" s="61" t="s">
        <v>188</v>
      </c>
      <c r="B184" s="159" t="s">
        <v>188</v>
      </c>
      <c r="C184" s="14"/>
      <c r="D184" s="18"/>
      <c r="E184" s="19"/>
      <c r="F184" s="19"/>
      <c r="G184" s="19"/>
      <c r="H184" s="19"/>
      <c r="I184" s="19"/>
      <c r="J184" s="19"/>
      <c r="K184" s="19"/>
      <c r="L184" s="20"/>
      <c r="M184" s="16"/>
      <c r="X184" s="285"/>
    </row>
    <row r="185" spans="1:52" hidden="1" x14ac:dyDescent="0.3">
      <c r="A185" s="60" t="s">
        <v>188</v>
      </c>
      <c r="B185" s="159"/>
      <c r="C185" s="14"/>
      <c r="D185" s="6"/>
      <c r="E185" s="6"/>
      <c r="F185" s="6"/>
      <c r="G185" s="6"/>
      <c r="H185" s="6"/>
      <c r="I185" s="6"/>
      <c r="J185" s="6"/>
      <c r="K185" s="6"/>
      <c r="L185" s="6"/>
      <c r="M185" s="16"/>
    </row>
    <row r="186" spans="1:52" ht="15" thickBot="1" x14ac:dyDescent="0.35">
      <c r="A186" s="61" t="s">
        <v>188</v>
      </c>
      <c r="B186" s="159" t="s">
        <v>188</v>
      </c>
      <c r="C186" s="18"/>
      <c r="D186" s="19"/>
      <c r="E186" s="19"/>
      <c r="F186" s="19"/>
      <c r="G186" s="19"/>
      <c r="H186" s="19"/>
      <c r="I186" s="19"/>
      <c r="J186" s="19"/>
      <c r="K186" s="19"/>
      <c r="L186" s="19"/>
      <c r="M186" s="20"/>
    </row>
    <row r="187" spans="1:52" s="21" customFormat="1" ht="7.2" customHeight="1" thickBot="1" x14ac:dyDescent="0.35">
      <c r="A187" s="61" t="s">
        <v>188</v>
      </c>
      <c r="B187" s="159" t="s">
        <v>188</v>
      </c>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82"/>
      <c r="AX187" s="282"/>
      <c r="AY187" s="282"/>
      <c r="AZ187" s="282"/>
    </row>
    <row r="188" spans="1:52" ht="15" thickBot="1" x14ac:dyDescent="0.35">
      <c r="A188" s="60" t="s">
        <v>188</v>
      </c>
      <c r="B188" s="159" t="s">
        <v>188</v>
      </c>
      <c r="C188" s="11"/>
      <c r="D188" s="12"/>
      <c r="E188" s="12"/>
      <c r="F188" s="12"/>
      <c r="G188" s="12"/>
      <c r="H188" s="12"/>
      <c r="I188" s="12"/>
      <c r="J188" s="12"/>
      <c r="K188" s="12"/>
      <c r="L188" s="12"/>
      <c r="M188" s="13"/>
    </row>
    <row r="189" spans="1:52" ht="28.2" customHeight="1" thickBot="1" x14ac:dyDescent="0.45">
      <c r="A189" s="60" t="s">
        <v>188</v>
      </c>
      <c r="B189" s="159" t="s">
        <v>188</v>
      </c>
      <c r="C189" s="14"/>
      <c r="D189" s="169" t="s">
        <v>57</v>
      </c>
      <c r="E189" s="9"/>
      <c r="F189" s="9"/>
      <c r="G189" s="9"/>
      <c r="H189" s="9"/>
      <c r="I189" s="9"/>
      <c r="J189" s="10"/>
      <c r="K189" s="7"/>
      <c r="L189" s="7"/>
      <c r="M189" s="22"/>
      <c r="N189" s="283"/>
    </row>
    <row r="190" spans="1:52" ht="15" thickBot="1" x14ac:dyDescent="0.35">
      <c r="A190" s="60" t="s">
        <v>188</v>
      </c>
      <c r="B190" s="159" t="s">
        <v>188</v>
      </c>
      <c r="C190" s="14"/>
      <c r="D190" s="6"/>
      <c r="E190" s="6"/>
      <c r="F190" s="6"/>
      <c r="G190" s="6"/>
      <c r="H190" s="6"/>
      <c r="I190" s="6"/>
      <c r="J190" s="6"/>
      <c r="K190" s="6"/>
      <c r="L190" s="6"/>
      <c r="M190" s="16"/>
    </row>
    <row r="191" spans="1:52" ht="8.4" customHeight="1" thickBot="1" x14ac:dyDescent="0.35">
      <c r="A191" s="60" t="s">
        <v>188</v>
      </c>
      <c r="B191" s="159" t="s">
        <v>188</v>
      </c>
      <c r="C191" s="14"/>
      <c r="D191" s="11"/>
      <c r="E191" s="12"/>
      <c r="F191" s="12"/>
      <c r="G191" s="12"/>
      <c r="H191" s="12"/>
      <c r="I191" s="12"/>
      <c r="J191" s="12"/>
      <c r="K191" s="12"/>
      <c r="L191" s="13"/>
      <c r="M191" s="16"/>
    </row>
    <row r="192" spans="1:52" ht="18.600000000000001" thickBot="1" x14ac:dyDescent="0.4">
      <c r="A192" s="60" t="s">
        <v>188</v>
      </c>
      <c r="B192" s="159" t="s">
        <v>188</v>
      </c>
      <c r="C192" s="14"/>
      <c r="D192" s="14"/>
      <c r="E192" s="23" t="s">
        <v>67</v>
      </c>
      <c r="F192" s="6"/>
      <c r="G192" s="31" t="s">
        <v>183</v>
      </c>
      <c r="H192" s="24" t="s">
        <v>59</v>
      </c>
      <c r="I192" s="6"/>
      <c r="J192" s="6"/>
      <c r="K192" s="15" t="s">
        <v>7</v>
      </c>
      <c r="L192" s="16"/>
      <c r="M192" s="16"/>
    </row>
    <row r="193" spans="1:24" ht="214.95" customHeight="1" thickBot="1" x14ac:dyDescent="0.35">
      <c r="A193" s="60" t="s">
        <v>188</v>
      </c>
      <c r="B193" s="159" t="s">
        <v>188</v>
      </c>
      <c r="C193" s="14"/>
      <c r="D193" s="14"/>
      <c r="E193" s="6"/>
      <c r="F193" s="6"/>
      <c r="G193" s="6"/>
      <c r="H193" s="6"/>
      <c r="I193" s="6"/>
      <c r="J193" s="6"/>
      <c r="K193" s="2" t="str">
        <f>IF(AND(G192&gt;=O194,G192&lt;=P194),N194,IF(AND(G192&gt;=O195,G192&lt;=P195),N195,IF(AND(G192&gt;=O196,G192&lt;=P196),N196,IF(AND(G192&gt;=O197,G192&lt;=P197),N197,IF(AND(G192&gt;=O198,G192&lt;=P198),N198,IF(AND(G192&gt;=O199,G192&lt;=P199),N199,IF(AND(G192&gt;=O200,G192&lt;=P200),N200,N201)))))))</f>
        <v>Verify Data Entry</v>
      </c>
      <c r="L193" s="16"/>
      <c r="M193" s="16"/>
      <c r="O193" s="282" t="s">
        <v>0</v>
      </c>
      <c r="P193" s="282" t="s">
        <v>1</v>
      </c>
    </row>
    <row r="194" spans="1:24" ht="172.8" hidden="1" x14ac:dyDescent="0.3">
      <c r="A194" s="60"/>
      <c r="B194" s="159"/>
      <c r="C194" s="14"/>
      <c r="D194" s="14"/>
      <c r="E194" s="6"/>
      <c r="F194" s="6"/>
      <c r="G194" s="6"/>
      <c r="H194" s="6"/>
      <c r="I194" s="6"/>
      <c r="J194" s="6"/>
      <c r="K194" s="1"/>
      <c r="L194" s="16"/>
      <c r="M194" s="16"/>
      <c r="N194" s="284" t="s">
        <v>457</v>
      </c>
      <c r="O194" s="282">
        <v>0</v>
      </c>
      <c r="P194" s="282">
        <v>4</v>
      </c>
    </row>
    <row r="195" spans="1:24" ht="72" hidden="1" x14ac:dyDescent="0.3">
      <c r="A195" s="60"/>
      <c r="B195" s="159"/>
      <c r="C195" s="14"/>
      <c r="D195" s="14"/>
      <c r="E195" s="6"/>
      <c r="F195" s="6"/>
      <c r="G195" s="6"/>
      <c r="H195" s="6"/>
      <c r="I195" s="6"/>
      <c r="J195" s="6"/>
      <c r="K195" s="1"/>
      <c r="L195" s="16"/>
      <c r="M195" s="16"/>
      <c r="N195" s="284" t="s">
        <v>297</v>
      </c>
      <c r="O195" s="282">
        <v>4.01</v>
      </c>
      <c r="P195" s="282">
        <v>8</v>
      </c>
    </row>
    <row r="196" spans="1:24" ht="28.8" hidden="1" x14ac:dyDescent="0.3">
      <c r="A196" s="60"/>
      <c r="B196" s="159"/>
      <c r="C196" s="14"/>
      <c r="D196" s="14"/>
      <c r="E196" s="6"/>
      <c r="F196" s="6"/>
      <c r="G196" s="6"/>
      <c r="H196" s="6"/>
      <c r="I196" s="6"/>
      <c r="J196" s="6"/>
      <c r="K196" s="1"/>
      <c r="L196" s="16"/>
      <c r="M196" s="16"/>
      <c r="N196" s="284" t="s">
        <v>69</v>
      </c>
      <c r="O196" s="282">
        <v>8.01</v>
      </c>
      <c r="P196" s="282">
        <v>13</v>
      </c>
    </row>
    <row r="197" spans="1:24" ht="57.6" hidden="1" x14ac:dyDescent="0.3">
      <c r="A197" s="60"/>
      <c r="B197" s="159"/>
      <c r="C197" s="14"/>
      <c r="D197" s="14"/>
      <c r="E197" s="6"/>
      <c r="F197" s="6"/>
      <c r="G197" s="6"/>
      <c r="H197" s="6"/>
      <c r="I197" s="6"/>
      <c r="J197" s="6"/>
      <c r="K197" s="1"/>
      <c r="L197" s="16"/>
      <c r="M197" s="16"/>
      <c r="N197" s="284" t="s">
        <v>68</v>
      </c>
      <c r="O197" s="282">
        <v>13.01</v>
      </c>
      <c r="P197" s="282">
        <v>15</v>
      </c>
    </row>
    <row r="198" spans="1:24" ht="100.8" hidden="1" x14ac:dyDescent="0.3">
      <c r="A198" s="60"/>
      <c r="B198" s="159"/>
      <c r="C198" s="14"/>
      <c r="D198" s="14"/>
      <c r="E198" s="6"/>
      <c r="F198" s="6"/>
      <c r="G198" s="6"/>
      <c r="H198" s="6"/>
      <c r="I198" s="6"/>
      <c r="J198" s="6"/>
      <c r="K198" s="1"/>
      <c r="L198" s="16"/>
      <c r="M198" s="16"/>
      <c r="N198" s="284" t="s">
        <v>116</v>
      </c>
      <c r="O198" s="282">
        <v>15.01</v>
      </c>
      <c r="P198" s="282">
        <v>30</v>
      </c>
    </row>
    <row r="199" spans="1:24" ht="158.4" hidden="1" x14ac:dyDescent="0.3">
      <c r="A199" s="60"/>
      <c r="B199" s="159"/>
      <c r="C199" s="14"/>
      <c r="D199" s="14"/>
      <c r="E199" s="6"/>
      <c r="F199" s="6"/>
      <c r="G199" s="6"/>
      <c r="H199" s="6"/>
      <c r="I199" s="6"/>
      <c r="J199" s="6"/>
      <c r="K199" s="1"/>
      <c r="L199" s="16"/>
      <c r="M199" s="16"/>
      <c r="N199" s="284" t="s">
        <v>458</v>
      </c>
      <c r="O199" s="282">
        <v>30.01</v>
      </c>
      <c r="P199" s="282">
        <v>100</v>
      </c>
    </row>
    <row r="200" spans="1:24" ht="144" hidden="1" x14ac:dyDescent="0.3">
      <c r="A200" s="60"/>
      <c r="B200" s="159"/>
      <c r="C200" s="14"/>
      <c r="D200" s="14"/>
      <c r="E200" s="6"/>
      <c r="F200" s="6"/>
      <c r="G200" s="6"/>
      <c r="H200" s="6"/>
      <c r="I200" s="6"/>
      <c r="J200" s="6"/>
      <c r="K200" s="1"/>
      <c r="L200" s="16"/>
      <c r="M200" s="16"/>
      <c r="N200" s="284" t="s">
        <v>459</v>
      </c>
      <c r="O200" s="282">
        <v>100.01</v>
      </c>
      <c r="P200" s="282">
        <v>160</v>
      </c>
    </row>
    <row r="201" spans="1:24" hidden="1" x14ac:dyDescent="0.3">
      <c r="A201" s="60"/>
      <c r="B201" s="159"/>
      <c r="C201" s="14"/>
      <c r="D201" s="14"/>
      <c r="E201" s="6"/>
      <c r="F201" s="6"/>
      <c r="G201" s="6"/>
      <c r="H201" s="6"/>
      <c r="I201" s="6"/>
      <c r="J201" s="6"/>
      <c r="L201" s="16"/>
      <c r="M201" s="16"/>
      <c r="N201" s="282" t="s">
        <v>5</v>
      </c>
    </row>
    <row r="202" spans="1:24" x14ac:dyDescent="0.3">
      <c r="A202" s="60" t="s">
        <v>188</v>
      </c>
      <c r="B202" s="159" t="s">
        <v>188</v>
      </c>
      <c r="C202" s="14"/>
      <c r="D202" s="14"/>
      <c r="E202" s="6"/>
      <c r="F202" s="6"/>
      <c r="G202" s="6"/>
      <c r="H202" s="6"/>
      <c r="I202" s="6"/>
      <c r="J202" s="6"/>
      <c r="K202" s="6"/>
      <c r="L202" s="16"/>
      <c r="M202" s="16"/>
    </row>
    <row r="203" spans="1:24" ht="17.399999999999999" customHeight="1" x14ac:dyDescent="0.3">
      <c r="A203" s="60" t="s">
        <v>188</v>
      </c>
      <c r="B203" s="159" t="s">
        <v>188</v>
      </c>
      <c r="C203" s="14"/>
      <c r="D203" s="14"/>
      <c r="E203" s="15" t="str">
        <f>IF(AND(G192&gt;=0,G192&lt;=8),N204,IF(AND(G192&gt;=8,G192&lt;=15),N203,IF(AND(G192&gt;=15,G192&lt;=160),N205,N206)))</f>
        <v>Verify Data Entry</v>
      </c>
      <c r="F203" s="6"/>
      <c r="G203" s="6"/>
      <c r="H203" s="6"/>
      <c r="I203" s="6"/>
      <c r="J203" s="6"/>
      <c r="K203" s="6"/>
      <c r="L203" s="16"/>
      <c r="M203" s="16"/>
      <c r="N203" s="284" t="s">
        <v>70</v>
      </c>
    </row>
    <row r="204" spans="1:24" ht="16.2" customHeight="1" x14ac:dyDescent="0.3">
      <c r="A204" s="60" t="s">
        <v>188</v>
      </c>
      <c r="B204" s="159" t="s">
        <v>188</v>
      </c>
      <c r="C204" s="14"/>
      <c r="D204" s="14"/>
      <c r="E204" s="17">
        <f>IF(AND(G192&gt;=0,G192&lt;=15),X209,IF(AND(G192&gt;=15),0))</f>
        <v>0</v>
      </c>
      <c r="F204" s="6" t="s">
        <v>80</v>
      </c>
      <c r="G204" s="4" t="s">
        <v>11</v>
      </c>
      <c r="H204" s="6">
        <f>IF(AND(G192&gt;=0,G192&lt;=15),W209,IF(AND(G192&gt;=15),0))</f>
        <v>0</v>
      </c>
      <c r="I204" s="6" t="s">
        <v>13</v>
      </c>
      <c r="J204" s="6"/>
      <c r="K204" s="6"/>
      <c r="L204" s="16"/>
      <c r="M204" s="16"/>
      <c r="N204" s="284" t="s">
        <v>71</v>
      </c>
    </row>
    <row r="205" spans="1:24" hidden="1" x14ac:dyDescent="0.3">
      <c r="A205" s="60"/>
      <c r="B205" s="159"/>
      <c r="C205" s="14"/>
      <c r="D205" s="14"/>
      <c r="E205" s="6"/>
      <c r="F205" s="6"/>
      <c r="G205" s="6"/>
      <c r="H205" s="6"/>
      <c r="I205" s="6"/>
      <c r="J205" s="6"/>
      <c r="K205" s="6"/>
      <c r="L205" s="16"/>
      <c r="M205" s="16"/>
      <c r="N205" s="284" t="s">
        <v>12</v>
      </c>
    </row>
    <row r="206" spans="1:24" hidden="1" x14ac:dyDescent="0.3">
      <c r="A206" s="60"/>
      <c r="B206" s="159"/>
      <c r="C206" s="14"/>
      <c r="D206" s="14"/>
      <c r="E206" s="6"/>
      <c r="F206" s="6"/>
      <c r="G206" s="6"/>
      <c r="H206" s="6"/>
      <c r="I206" s="6"/>
      <c r="J206" s="6"/>
      <c r="K206" s="6"/>
      <c r="L206" s="16"/>
      <c r="M206" s="16"/>
      <c r="N206" s="284" t="s">
        <v>5</v>
      </c>
    </row>
    <row r="207" spans="1:24" hidden="1" x14ac:dyDescent="0.3">
      <c r="A207" s="60"/>
      <c r="B207" s="159"/>
      <c r="C207" s="14"/>
      <c r="D207" s="14"/>
      <c r="E207" s="6"/>
      <c r="F207" s="6"/>
      <c r="G207" s="6"/>
      <c r="H207" s="6"/>
      <c r="I207" s="6"/>
      <c r="J207" s="6"/>
      <c r="K207" s="6"/>
      <c r="L207" s="16"/>
      <c r="M207" s="16"/>
      <c r="N207" s="284"/>
    </row>
    <row r="208" spans="1:24" hidden="1" x14ac:dyDescent="0.3">
      <c r="A208" s="62"/>
      <c r="B208" s="159"/>
      <c r="C208" s="14"/>
      <c r="D208" s="14"/>
      <c r="E208" s="6"/>
      <c r="F208" s="6"/>
      <c r="G208" s="6"/>
      <c r="H208" s="6"/>
      <c r="I208" s="6"/>
      <c r="J208" s="6"/>
      <c r="K208" s="6"/>
      <c r="L208" s="16"/>
      <c r="M208" s="16"/>
      <c r="O208" s="282" t="s">
        <v>14</v>
      </c>
      <c r="P208" s="282" t="s">
        <v>15</v>
      </c>
      <c r="Q208" s="282" t="s">
        <v>16</v>
      </c>
      <c r="R208" s="282" t="s">
        <v>17</v>
      </c>
      <c r="S208" s="282" t="s">
        <v>18</v>
      </c>
      <c r="U208" s="282" t="s">
        <v>19</v>
      </c>
      <c r="V208" s="282" t="s">
        <v>20</v>
      </c>
      <c r="W208" s="282" t="s">
        <v>21</v>
      </c>
      <c r="X208" s="282" t="s">
        <v>22</v>
      </c>
    </row>
    <row r="209" spans="1:24" ht="15" thickBot="1" x14ac:dyDescent="0.35">
      <c r="A209" s="61" t="s">
        <v>188</v>
      </c>
      <c r="B209" s="159" t="s">
        <v>188</v>
      </c>
      <c r="C209" s="14"/>
      <c r="D209" s="18"/>
      <c r="E209" s="19"/>
      <c r="F209" s="19"/>
      <c r="G209" s="19"/>
      <c r="H209" s="19"/>
      <c r="I209" s="19"/>
      <c r="J209" s="19"/>
      <c r="K209" s="19"/>
      <c r="L209" s="20"/>
      <c r="M209" s="16"/>
      <c r="O209" s="282">
        <v>100</v>
      </c>
      <c r="P209" s="282" t="str">
        <f>G192</f>
        <v>Enter Data</v>
      </c>
      <c r="Q209" s="282">
        <f>IF(AND(G192&gt;=0,G192&lt;=8),30,IF(AND(G192&gt;=8),15))</f>
        <v>15</v>
      </c>
      <c r="R209" s="282" t="e">
        <f>Q209-P209</f>
        <v>#VALUE!</v>
      </c>
      <c r="S209" s="282" t="e">
        <f>R209*$G$7/O209*1</f>
        <v>#VALUE!</v>
      </c>
      <c r="U209" s="282">
        <v>8</v>
      </c>
      <c r="V209" s="282" t="e">
        <f>R209/U209</f>
        <v>#VALUE!</v>
      </c>
      <c r="W209" s="282" t="e">
        <f>ROUNDUP(V209,0)</f>
        <v>#VALUE!</v>
      </c>
      <c r="X209" s="285" t="e">
        <f>S209/W209</f>
        <v>#VALUE!</v>
      </c>
    </row>
    <row r="210" spans="1:24" ht="15" thickBot="1" x14ac:dyDescent="0.35">
      <c r="A210" s="60" t="s">
        <v>188</v>
      </c>
      <c r="B210" s="159" t="s">
        <v>188</v>
      </c>
      <c r="C210" s="14"/>
      <c r="D210" s="6"/>
      <c r="E210" s="6"/>
      <c r="F210" s="6"/>
      <c r="G210" s="6"/>
      <c r="H210" s="6"/>
      <c r="I210" s="6"/>
      <c r="J210" s="6"/>
      <c r="K210" s="6"/>
      <c r="L210" s="6"/>
      <c r="M210" s="16"/>
    </row>
    <row r="211" spans="1:24" ht="8.4" customHeight="1" thickBot="1" x14ac:dyDescent="0.35">
      <c r="A211" s="60" t="s">
        <v>188</v>
      </c>
      <c r="B211" s="159" t="s">
        <v>188</v>
      </c>
      <c r="C211" s="14"/>
      <c r="D211" s="11"/>
      <c r="E211" s="12"/>
      <c r="F211" s="12"/>
      <c r="G211" s="12"/>
      <c r="H211" s="12"/>
      <c r="I211" s="12"/>
      <c r="J211" s="12"/>
      <c r="K211" s="12"/>
      <c r="L211" s="13"/>
      <c r="M211" s="16"/>
    </row>
    <row r="212" spans="1:24" ht="18.600000000000001" thickBot="1" x14ac:dyDescent="0.4">
      <c r="A212" s="60" t="s">
        <v>188</v>
      </c>
      <c r="B212" s="159" t="s">
        <v>188</v>
      </c>
      <c r="C212" s="14"/>
      <c r="D212" s="14"/>
      <c r="E212" s="23" t="s">
        <v>194</v>
      </c>
      <c r="F212" s="6"/>
      <c r="G212" s="31" t="s">
        <v>183</v>
      </c>
      <c r="H212" s="24" t="s">
        <v>59</v>
      </c>
      <c r="I212" s="6"/>
      <c r="J212" s="6"/>
      <c r="K212" s="15" t="s">
        <v>7</v>
      </c>
      <c r="L212" s="16"/>
      <c r="M212" s="16"/>
    </row>
    <row r="213" spans="1:24" ht="270" customHeight="1" thickBot="1" x14ac:dyDescent="0.35">
      <c r="A213" s="60" t="s">
        <v>188</v>
      </c>
      <c r="B213" s="159" t="s">
        <v>188</v>
      </c>
      <c r="C213" s="14"/>
      <c r="D213" s="14"/>
      <c r="E213" s="6"/>
      <c r="F213" s="6"/>
      <c r="G213" s="6"/>
      <c r="H213" s="6"/>
      <c r="I213" s="6"/>
      <c r="J213" s="6"/>
      <c r="K213" s="2" t="str">
        <f>IF(AND(G212&gt;=O214,G212&lt;=P214),N214,IF(AND(G212&gt;=O215,G212&lt;=P215),N215,IF(AND(G212&gt;=O216,G212&lt;=P216),N216,IF(AND(G212&gt;=O217,G212&lt;=P217),N217,IF(AND(G212&gt;=O218,G212&lt;=P218),N218,IF(AND(G212&gt;=O219,G212&lt;=P219),N219,N220))))))</f>
        <v xml:space="preserve">Verify Data Entry - Enter 0 for N.N </v>
      </c>
      <c r="L213" s="16"/>
      <c r="M213" s="16"/>
      <c r="O213" s="282" t="s">
        <v>0</v>
      </c>
      <c r="P213" s="282" t="s">
        <v>1</v>
      </c>
    </row>
    <row r="214" spans="1:24" ht="232.05" hidden="1" customHeight="1" x14ac:dyDescent="0.3">
      <c r="A214" s="60"/>
      <c r="B214" s="159"/>
      <c r="C214" s="14"/>
      <c r="D214" s="14"/>
      <c r="E214" s="6"/>
      <c r="F214" s="6"/>
      <c r="G214" s="6"/>
      <c r="H214" s="6"/>
      <c r="I214" s="6"/>
      <c r="J214" s="6"/>
      <c r="K214" s="1"/>
      <c r="L214" s="16"/>
      <c r="M214" s="16"/>
      <c r="N214" s="284" t="s">
        <v>485</v>
      </c>
      <c r="O214" s="282">
        <v>0</v>
      </c>
      <c r="P214" s="282">
        <v>0.1</v>
      </c>
    </row>
    <row r="215" spans="1:24" ht="244.8" hidden="1" x14ac:dyDescent="0.3">
      <c r="A215" s="60"/>
      <c r="B215" s="159"/>
      <c r="C215" s="14"/>
      <c r="D215" s="14"/>
      <c r="E215" s="6"/>
      <c r="F215" s="6"/>
      <c r="G215" s="6"/>
      <c r="H215" s="6"/>
      <c r="I215" s="6"/>
      <c r="J215" s="6"/>
      <c r="K215" s="1"/>
      <c r="L215" s="16"/>
      <c r="M215" s="16"/>
      <c r="N215" s="284" t="s">
        <v>486</v>
      </c>
      <c r="O215" s="282">
        <v>0.11</v>
      </c>
      <c r="P215" s="282">
        <v>0.5</v>
      </c>
    </row>
    <row r="216" spans="1:24" ht="140.4" hidden="1" customHeight="1" x14ac:dyDescent="0.3">
      <c r="A216" s="60"/>
      <c r="B216" s="159"/>
      <c r="C216" s="14"/>
      <c r="D216" s="14"/>
      <c r="E216" s="6"/>
      <c r="F216" s="6"/>
      <c r="G216" s="6"/>
      <c r="H216" s="6"/>
      <c r="I216" s="6"/>
      <c r="J216" s="6"/>
      <c r="K216" s="1"/>
      <c r="L216" s="16"/>
      <c r="M216" s="16"/>
      <c r="N216" s="284" t="s">
        <v>484</v>
      </c>
      <c r="O216" s="282">
        <v>0.51</v>
      </c>
      <c r="P216" s="282">
        <v>2.5</v>
      </c>
    </row>
    <row r="217" spans="1:24" ht="100.8" hidden="1" x14ac:dyDescent="0.3">
      <c r="A217" s="60"/>
      <c r="B217" s="159"/>
      <c r="C217" s="14"/>
      <c r="D217" s="14"/>
      <c r="E217" s="6"/>
      <c r="F217" s="6"/>
      <c r="G217" s="6"/>
      <c r="H217" s="6"/>
      <c r="I217" s="6"/>
      <c r="J217" s="6"/>
      <c r="K217" s="1"/>
      <c r="L217" s="16"/>
      <c r="M217" s="16"/>
      <c r="N217" s="284" t="s">
        <v>483</v>
      </c>
      <c r="O217" s="282">
        <v>2.5099999999999998</v>
      </c>
      <c r="P217" s="282">
        <v>5</v>
      </c>
    </row>
    <row r="218" spans="1:24" ht="144" hidden="1" x14ac:dyDescent="0.3">
      <c r="A218" s="60"/>
      <c r="B218" s="159"/>
      <c r="C218" s="14"/>
      <c r="D218" s="14"/>
      <c r="E218" s="6"/>
      <c r="F218" s="6"/>
      <c r="G218" s="6"/>
      <c r="H218" s="6"/>
      <c r="I218" s="6"/>
      <c r="J218" s="6"/>
      <c r="K218" s="1"/>
      <c r="L218" s="16"/>
      <c r="M218" s="16"/>
      <c r="N218" s="284" t="s">
        <v>481</v>
      </c>
      <c r="O218" s="282">
        <v>5.01</v>
      </c>
      <c r="P218" s="282">
        <v>10</v>
      </c>
    </row>
    <row r="219" spans="1:24" ht="115.2" hidden="1" x14ac:dyDescent="0.3">
      <c r="A219" s="60"/>
      <c r="B219" s="159"/>
      <c r="C219" s="14"/>
      <c r="D219" s="14"/>
      <c r="E219" s="6"/>
      <c r="F219" s="6"/>
      <c r="G219" s="6"/>
      <c r="H219" s="6"/>
      <c r="I219" s="6"/>
      <c r="J219" s="6"/>
      <c r="K219" s="1"/>
      <c r="L219" s="16"/>
      <c r="M219" s="16"/>
      <c r="N219" s="284" t="s">
        <v>482</v>
      </c>
      <c r="O219" s="282">
        <v>10.01</v>
      </c>
      <c r="P219" s="282">
        <v>50</v>
      </c>
    </row>
    <row r="220" spans="1:24" hidden="1" x14ac:dyDescent="0.3">
      <c r="A220" s="60"/>
      <c r="B220" s="159"/>
      <c r="C220" s="14"/>
      <c r="D220" s="14"/>
      <c r="E220" s="6"/>
      <c r="F220" s="6"/>
      <c r="G220" s="6"/>
      <c r="H220" s="6"/>
      <c r="I220" s="6"/>
      <c r="J220" s="6"/>
      <c r="L220" s="16"/>
      <c r="M220" s="16"/>
      <c r="N220" s="282" t="s">
        <v>351</v>
      </c>
    </row>
    <row r="221" spans="1:24" x14ac:dyDescent="0.3">
      <c r="A221" s="60" t="s">
        <v>188</v>
      </c>
      <c r="B221" s="159" t="s">
        <v>188</v>
      </c>
      <c r="C221" s="14"/>
      <c r="D221" s="14"/>
      <c r="E221" s="6"/>
      <c r="F221" s="6"/>
      <c r="G221" s="6"/>
      <c r="H221" s="6"/>
      <c r="I221" s="6"/>
      <c r="J221" s="6"/>
      <c r="K221" s="6"/>
      <c r="L221" s="16"/>
      <c r="M221" s="16"/>
    </row>
    <row r="222" spans="1:24" x14ac:dyDescent="0.3">
      <c r="A222" s="60" t="s">
        <v>188</v>
      </c>
      <c r="B222" s="159" t="s">
        <v>188</v>
      </c>
      <c r="C222" s="14"/>
      <c r="D222" s="14"/>
      <c r="E222" s="15" t="str">
        <f>IF(AND(G212&gt;=0,G212&lt;=1.2),N223,IF(AND(G212&gt;=1.2,G212&lt;=50),N224,N225))</f>
        <v>Verify Data Entry</v>
      </c>
      <c r="F222" s="6"/>
      <c r="G222" s="6"/>
      <c r="H222" s="6"/>
      <c r="I222" s="6"/>
      <c r="J222" s="6"/>
      <c r="K222" s="6"/>
      <c r="L222" s="16"/>
      <c r="M222" s="16"/>
    </row>
    <row r="223" spans="1:24" x14ac:dyDescent="0.3">
      <c r="A223" s="60" t="s">
        <v>188</v>
      </c>
      <c r="B223" s="159" t="s">
        <v>188</v>
      </c>
      <c r="C223" s="14"/>
      <c r="D223" s="14"/>
      <c r="E223" s="17">
        <f>IF(AND(E222=N223),X228,0)</f>
        <v>0</v>
      </c>
      <c r="F223" s="6" t="s">
        <v>80</v>
      </c>
      <c r="G223" s="4"/>
      <c r="H223" s="6"/>
      <c r="I223" s="6"/>
      <c r="J223" s="6"/>
      <c r="K223" s="6"/>
      <c r="L223" s="16"/>
      <c r="M223" s="16"/>
      <c r="N223" s="284" t="s">
        <v>303</v>
      </c>
    </row>
    <row r="224" spans="1:24" hidden="1" x14ac:dyDescent="0.3">
      <c r="A224" s="60"/>
      <c r="B224" s="159"/>
      <c r="C224" s="14"/>
      <c r="D224" s="14"/>
      <c r="E224" s="6"/>
      <c r="F224" s="6"/>
      <c r="G224" s="6"/>
      <c r="H224" s="6"/>
      <c r="I224" s="6"/>
      <c r="J224" s="6"/>
      <c r="K224" s="6"/>
      <c r="L224" s="16"/>
      <c r="M224" s="16"/>
      <c r="N224" s="284" t="s">
        <v>79</v>
      </c>
    </row>
    <row r="225" spans="1:24" x14ac:dyDescent="0.3">
      <c r="A225" s="60" t="s">
        <v>188</v>
      </c>
      <c r="B225" s="159" t="s">
        <v>188</v>
      </c>
      <c r="C225" s="14"/>
      <c r="D225" s="14"/>
      <c r="E225" s="15" t="s">
        <v>81</v>
      </c>
      <c r="F225" s="6"/>
      <c r="G225" s="6"/>
      <c r="H225" s="6"/>
      <c r="I225" s="6"/>
      <c r="J225" s="6"/>
      <c r="K225" s="6"/>
      <c r="L225" s="16"/>
      <c r="M225" s="16"/>
      <c r="N225" s="284" t="s">
        <v>5</v>
      </c>
    </row>
    <row r="226" spans="1:24" hidden="1" x14ac:dyDescent="0.3">
      <c r="A226" s="60"/>
      <c r="B226" s="159"/>
      <c r="C226" s="14"/>
      <c r="D226" s="14"/>
      <c r="E226" s="6"/>
      <c r="F226" s="6"/>
      <c r="G226" s="6"/>
      <c r="H226" s="6"/>
      <c r="I226" s="6"/>
      <c r="J226" s="6"/>
      <c r="K226" s="6"/>
      <c r="L226" s="16"/>
      <c r="M226" s="16"/>
      <c r="N226" s="284"/>
    </row>
    <row r="227" spans="1:24" hidden="1" x14ac:dyDescent="0.3">
      <c r="A227" s="62"/>
      <c r="B227" s="159"/>
      <c r="C227" s="14"/>
      <c r="D227" s="14"/>
      <c r="E227" s="6"/>
      <c r="F227" s="6"/>
      <c r="G227" s="6"/>
      <c r="H227" s="6"/>
      <c r="I227" s="6"/>
      <c r="J227" s="6"/>
      <c r="K227" s="6"/>
      <c r="L227" s="16"/>
      <c r="M227" s="16"/>
      <c r="O227" s="282" t="s">
        <v>14</v>
      </c>
      <c r="P227" s="282" t="s">
        <v>15</v>
      </c>
      <c r="Q227" s="282" t="s">
        <v>16</v>
      </c>
      <c r="R227" s="282" t="s">
        <v>17</v>
      </c>
      <c r="S227" s="282" t="s">
        <v>18</v>
      </c>
      <c r="U227" s="282" t="s">
        <v>19</v>
      </c>
      <c r="V227" s="282" t="s">
        <v>20</v>
      </c>
      <c r="W227" s="282" t="s">
        <v>21</v>
      </c>
      <c r="X227" s="282" t="s">
        <v>22</v>
      </c>
    </row>
    <row r="228" spans="1:24" x14ac:dyDescent="0.3">
      <c r="A228" s="61" t="s">
        <v>188</v>
      </c>
      <c r="B228" s="159" t="s">
        <v>188</v>
      </c>
      <c r="C228" s="14"/>
      <c r="D228" s="14"/>
      <c r="E228" s="6"/>
      <c r="F228" s="6"/>
      <c r="G228" s="6"/>
      <c r="H228" s="6"/>
      <c r="I228" s="6"/>
      <c r="J228" s="6"/>
      <c r="K228" s="6"/>
      <c r="L228" s="16"/>
      <c r="M228" s="16"/>
      <c r="O228" s="282">
        <v>100</v>
      </c>
      <c r="P228" s="282">
        <v>0</v>
      </c>
      <c r="Q228" s="282">
        <v>0.02</v>
      </c>
      <c r="R228" s="282">
        <f>Q228-P228</f>
        <v>0.02</v>
      </c>
      <c r="S228" s="282" t="e">
        <f>R228*$G$7/O228*1</f>
        <v>#VALUE!</v>
      </c>
      <c r="U228" s="282">
        <v>0.02</v>
      </c>
      <c r="V228" s="282">
        <f>R228/U228</f>
        <v>1</v>
      </c>
      <c r="W228" s="282">
        <f>ROUNDUP(V228,0)</f>
        <v>1</v>
      </c>
      <c r="X228" s="285" t="e">
        <f>S228/W228</f>
        <v>#VALUE!</v>
      </c>
    </row>
    <row r="229" spans="1:24" x14ac:dyDescent="0.3">
      <c r="A229" s="60" t="s">
        <v>188</v>
      </c>
      <c r="B229" s="159" t="s">
        <v>188</v>
      </c>
      <c r="C229" s="14"/>
      <c r="D229" s="14"/>
      <c r="E229" s="15" t="str">
        <f>IF(AND(G212&gt;=0,G212&lt;=1.2),N230,IF(AND(G212&gt;=1.2,G212&lt;=50),N231,N232))</f>
        <v>Verify Data Entry</v>
      </c>
      <c r="F229" s="6"/>
      <c r="G229" s="6"/>
      <c r="H229" s="6"/>
      <c r="I229" s="6"/>
      <c r="J229" s="6"/>
      <c r="K229" s="6"/>
      <c r="L229" s="16"/>
      <c r="M229" s="16"/>
    </row>
    <row r="230" spans="1:24" x14ac:dyDescent="0.3">
      <c r="A230" s="60" t="s">
        <v>188</v>
      </c>
      <c r="B230" s="159" t="s">
        <v>188</v>
      </c>
      <c r="C230" s="14"/>
      <c r="D230" s="14"/>
      <c r="E230" s="17">
        <f>IF(AND(E229=N230),X235,0)</f>
        <v>0</v>
      </c>
      <c r="F230" s="6" t="s">
        <v>80</v>
      </c>
      <c r="G230" s="4"/>
      <c r="H230" s="6"/>
      <c r="I230" s="6"/>
      <c r="J230" s="6"/>
      <c r="K230" s="6"/>
      <c r="L230" s="16"/>
      <c r="M230" s="16"/>
      <c r="N230" s="284" t="s">
        <v>304</v>
      </c>
    </row>
    <row r="231" spans="1:24" hidden="1" x14ac:dyDescent="0.3">
      <c r="A231" s="60"/>
      <c r="B231" s="159"/>
      <c r="C231" s="14"/>
      <c r="D231" s="14"/>
      <c r="E231" s="6"/>
      <c r="F231" s="6"/>
      <c r="G231" s="6"/>
      <c r="H231" s="6"/>
      <c r="I231" s="6"/>
      <c r="J231" s="6"/>
      <c r="K231" s="6"/>
      <c r="L231" s="16"/>
      <c r="M231" s="16"/>
      <c r="N231" s="284" t="s">
        <v>79</v>
      </c>
    </row>
    <row r="232" spans="1:24" hidden="1" x14ac:dyDescent="0.3">
      <c r="A232" s="60"/>
      <c r="B232" s="159"/>
      <c r="C232" s="14"/>
      <c r="D232" s="14"/>
      <c r="E232" s="15"/>
      <c r="F232" s="6"/>
      <c r="G232" s="6"/>
      <c r="H232" s="6"/>
      <c r="I232" s="6"/>
      <c r="J232" s="6"/>
      <c r="K232" s="6"/>
      <c r="L232" s="16"/>
      <c r="M232" s="16"/>
      <c r="N232" s="284" t="s">
        <v>5</v>
      </c>
    </row>
    <row r="233" spans="1:24" hidden="1" x14ac:dyDescent="0.3">
      <c r="A233" s="60"/>
      <c r="B233" s="159"/>
      <c r="C233" s="14"/>
      <c r="D233" s="14"/>
      <c r="E233" s="6"/>
      <c r="F233" s="6"/>
      <c r="G233" s="6"/>
      <c r="H233" s="6"/>
      <c r="I233" s="6"/>
      <c r="J233" s="6"/>
      <c r="K233" s="6"/>
      <c r="L233" s="16"/>
      <c r="M233" s="16"/>
      <c r="N233" s="284"/>
    </row>
    <row r="234" spans="1:24" hidden="1" x14ac:dyDescent="0.3">
      <c r="A234" s="62"/>
      <c r="B234" s="159"/>
      <c r="C234" s="14"/>
      <c r="D234" s="14"/>
      <c r="E234" s="6"/>
      <c r="F234" s="6"/>
      <c r="G234" s="6"/>
      <c r="H234" s="6"/>
      <c r="I234" s="6"/>
      <c r="J234" s="6"/>
      <c r="K234" s="6"/>
      <c r="L234" s="16"/>
      <c r="M234" s="16"/>
      <c r="O234" s="282" t="s">
        <v>14</v>
      </c>
      <c r="P234" s="282" t="s">
        <v>15</v>
      </c>
      <c r="Q234" s="282" t="s">
        <v>16</v>
      </c>
      <c r="R234" s="282" t="s">
        <v>17</v>
      </c>
      <c r="S234" s="282" t="s">
        <v>18</v>
      </c>
      <c r="U234" s="282" t="s">
        <v>19</v>
      </c>
      <c r="V234" s="282" t="s">
        <v>20</v>
      </c>
      <c r="W234" s="282" t="s">
        <v>21</v>
      </c>
      <c r="X234" s="282" t="s">
        <v>22</v>
      </c>
    </row>
    <row r="235" spans="1:24" hidden="1" x14ac:dyDescent="0.3">
      <c r="B235" s="159"/>
      <c r="C235" s="14"/>
      <c r="D235" s="14"/>
      <c r="E235" s="6"/>
      <c r="F235" s="6"/>
      <c r="G235" s="6"/>
      <c r="H235" s="6"/>
      <c r="I235" s="6"/>
      <c r="J235" s="6"/>
      <c r="K235" s="6"/>
      <c r="L235" s="16"/>
      <c r="M235" s="16"/>
      <c r="O235" s="282">
        <v>7.57</v>
      </c>
      <c r="P235" s="282">
        <v>0</v>
      </c>
      <c r="Q235" s="282">
        <v>0.02</v>
      </c>
      <c r="R235" s="282">
        <f>Q235-P235</f>
        <v>0.02</v>
      </c>
      <c r="S235" s="282" t="e">
        <f>R235*$G$7/O235*1</f>
        <v>#VALUE!</v>
      </c>
      <c r="U235" s="282">
        <v>0.02</v>
      </c>
      <c r="V235" s="282">
        <f>R235/U235</f>
        <v>1</v>
      </c>
      <c r="W235" s="282">
        <f>ROUNDUP(V235,0)</f>
        <v>1</v>
      </c>
      <c r="X235" s="285" t="e">
        <f>S235/W235</f>
        <v>#VALUE!</v>
      </c>
    </row>
    <row r="236" spans="1:24" hidden="1" x14ac:dyDescent="0.3">
      <c r="A236" s="60"/>
      <c r="B236" s="159"/>
      <c r="C236" s="14"/>
      <c r="D236" s="14"/>
      <c r="E236" s="6"/>
      <c r="F236" s="6"/>
      <c r="G236" s="6"/>
      <c r="H236" s="6"/>
      <c r="I236" s="6"/>
      <c r="J236" s="6"/>
      <c r="K236" s="6"/>
      <c r="L236" s="16"/>
      <c r="M236" s="16"/>
    </row>
    <row r="237" spans="1:24" hidden="1" x14ac:dyDescent="0.3">
      <c r="B237" s="159"/>
      <c r="C237" s="14"/>
      <c r="D237" s="14"/>
      <c r="E237" s="6"/>
      <c r="F237" s="6"/>
      <c r="G237" s="6"/>
      <c r="H237" s="6"/>
      <c r="I237" s="6"/>
      <c r="J237" s="6"/>
      <c r="K237" s="6"/>
      <c r="L237" s="16"/>
      <c r="M237" s="16"/>
    </row>
    <row r="238" spans="1:24" hidden="1" x14ac:dyDescent="0.3">
      <c r="B238" s="159"/>
      <c r="C238" s="14"/>
      <c r="D238" s="14"/>
      <c r="E238" s="6"/>
      <c r="F238" s="6"/>
      <c r="G238" s="6"/>
      <c r="H238" s="6"/>
      <c r="I238" s="6"/>
      <c r="J238" s="6"/>
      <c r="K238" s="6"/>
      <c r="L238" s="16"/>
      <c r="M238" s="16"/>
    </row>
    <row r="239" spans="1:24" hidden="1" x14ac:dyDescent="0.3">
      <c r="B239" s="159"/>
      <c r="C239" s="14"/>
      <c r="D239" s="14"/>
      <c r="E239" s="6"/>
      <c r="F239" s="6"/>
      <c r="G239" s="6"/>
      <c r="H239" s="6"/>
      <c r="I239" s="6"/>
      <c r="J239" s="6"/>
      <c r="K239" s="6"/>
      <c r="L239" s="16"/>
      <c r="M239" s="16"/>
    </row>
    <row r="240" spans="1:24" ht="15" thickBot="1" x14ac:dyDescent="0.35">
      <c r="A240" s="61" t="s">
        <v>188</v>
      </c>
      <c r="B240" s="159" t="s">
        <v>188</v>
      </c>
      <c r="C240" s="14"/>
      <c r="D240" s="18"/>
      <c r="E240" s="19"/>
      <c r="F240" s="19"/>
      <c r="G240" s="19"/>
      <c r="H240" s="19"/>
      <c r="I240" s="19"/>
      <c r="J240" s="19"/>
      <c r="K240" s="19"/>
      <c r="L240" s="20"/>
      <c r="M240" s="16"/>
    </row>
    <row r="241" spans="1:16" ht="15" thickBot="1" x14ac:dyDescent="0.35">
      <c r="A241" s="60" t="s">
        <v>188</v>
      </c>
      <c r="B241" s="159" t="s">
        <v>188</v>
      </c>
      <c r="C241" s="14"/>
      <c r="D241" s="6"/>
      <c r="E241" s="6"/>
      <c r="F241" s="6"/>
      <c r="G241" s="6"/>
      <c r="H241" s="6"/>
      <c r="I241" s="6"/>
      <c r="J241" s="6"/>
      <c r="K241" s="6"/>
      <c r="L241" s="6"/>
      <c r="M241" s="16"/>
    </row>
    <row r="242" spans="1:16" ht="8.4" customHeight="1" thickBot="1" x14ac:dyDescent="0.35">
      <c r="A242" s="60" t="s">
        <v>188</v>
      </c>
      <c r="B242" s="159" t="s">
        <v>188</v>
      </c>
      <c r="C242" s="14"/>
      <c r="D242" s="11"/>
      <c r="E242" s="12"/>
      <c r="F242" s="12"/>
      <c r="G242" s="12"/>
      <c r="H242" s="12"/>
      <c r="I242" s="12"/>
      <c r="J242" s="12"/>
      <c r="K242" s="12"/>
      <c r="L242" s="13"/>
      <c r="M242" s="16"/>
    </row>
    <row r="243" spans="1:16" ht="18.600000000000001" thickBot="1" x14ac:dyDescent="0.4">
      <c r="A243" s="60" t="s">
        <v>188</v>
      </c>
      <c r="B243" s="159" t="s">
        <v>188</v>
      </c>
      <c r="C243" s="14"/>
      <c r="D243" s="14"/>
      <c r="E243" s="23" t="s">
        <v>88</v>
      </c>
      <c r="F243" s="6"/>
      <c r="G243" s="31" t="s">
        <v>183</v>
      </c>
      <c r="H243" s="24" t="s">
        <v>59</v>
      </c>
      <c r="I243" s="6"/>
      <c r="J243" s="6"/>
      <c r="K243" s="15" t="s">
        <v>7</v>
      </c>
      <c r="L243" s="16"/>
      <c r="M243" s="16"/>
    </row>
    <row r="244" spans="1:16" ht="256.05" customHeight="1" thickBot="1" x14ac:dyDescent="0.35">
      <c r="A244" s="60" t="s">
        <v>188</v>
      </c>
      <c r="B244" s="159" t="s">
        <v>188</v>
      </c>
      <c r="C244" s="14"/>
      <c r="D244" s="14"/>
      <c r="E244" s="6"/>
      <c r="F244" s="6"/>
      <c r="G244" s="6"/>
      <c r="H244" s="6"/>
      <c r="I244" s="6"/>
      <c r="J244" s="6"/>
      <c r="K244" s="2" t="str">
        <f>IF(AND(G243&gt;=O245,G243&lt;=P245),N245,IF(AND(G243&gt;=O246,G243&lt;=P246),N246,IF(AND(G243&gt;=O247,G243&lt;=P247),N247,IF(AND(G243&gt;=O248,G243&lt;=P248),N248,IF(AND(G243&gt;=O249,G243&lt;=P249),N249,IF(AND(G243&gt;=O250,G243&lt;=P250),N250,N251))))))</f>
        <v xml:space="preserve">Verify Data Entry - Enter 0 for N.N </v>
      </c>
      <c r="L244" s="16"/>
      <c r="M244" s="16"/>
      <c r="O244" s="282" t="s">
        <v>0</v>
      </c>
      <c r="P244" s="282" t="s">
        <v>1</v>
      </c>
    </row>
    <row r="245" spans="1:16" ht="230.4" hidden="1" x14ac:dyDescent="0.3">
      <c r="A245" s="60"/>
      <c r="B245" s="159"/>
      <c r="C245" s="14"/>
      <c r="D245" s="14"/>
      <c r="E245" s="6"/>
      <c r="F245" s="6"/>
      <c r="G245" s="6"/>
      <c r="H245" s="6"/>
      <c r="I245" s="6"/>
      <c r="J245" s="6"/>
      <c r="K245" s="1"/>
      <c r="L245" s="16"/>
      <c r="M245" s="16"/>
      <c r="N245" s="284" t="s">
        <v>493</v>
      </c>
      <c r="O245" s="282">
        <v>0</v>
      </c>
      <c r="P245" s="282">
        <v>0.1</v>
      </c>
    </row>
    <row r="246" spans="1:16" ht="244.8" hidden="1" x14ac:dyDescent="0.3">
      <c r="A246" s="60"/>
      <c r="B246" s="159"/>
      <c r="C246" s="14"/>
      <c r="D246" s="14"/>
      <c r="E246" s="6"/>
      <c r="F246" s="6"/>
      <c r="G246" s="6"/>
      <c r="H246" s="6"/>
      <c r="I246" s="6"/>
      <c r="J246" s="6"/>
      <c r="K246" s="1"/>
      <c r="L246" s="16"/>
      <c r="M246" s="16"/>
      <c r="N246" s="284" t="s">
        <v>494</v>
      </c>
      <c r="O246" s="282">
        <v>0.11</v>
      </c>
      <c r="P246" s="282">
        <v>0.5</v>
      </c>
    </row>
    <row r="247" spans="1:16" ht="140.4" hidden="1" customHeight="1" x14ac:dyDescent="0.3">
      <c r="A247" s="60"/>
      <c r="B247" s="159"/>
      <c r="C247" s="14"/>
      <c r="D247" s="14"/>
      <c r="E247" s="6"/>
      <c r="F247" s="6"/>
      <c r="G247" s="6"/>
      <c r="H247" s="6"/>
      <c r="I247" s="6"/>
      <c r="J247" s="6"/>
      <c r="K247" s="1"/>
      <c r="L247" s="16"/>
      <c r="M247" s="16"/>
      <c r="N247" s="284" t="s">
        <v>495</v>
      </c>
      <c r="O247" s="282">
        <v>0.51</v>
      </c>
      <c r="P247" s="282">
        <v>2.5</v>
      </c>
    </row>
    <row r="248" spans="1:16" ht="172.8" hidden="1" x14ac:dyDescent="0.3">
      <c r="A248" s="60"/>
      <c r="B248" s="159"/>
      <c r="C248" s="14"/>
      <c r="D248" s="14"/>
      <c r="E248" s="6"/>
      <c r="F248" s="6"/>
      <c r="G248" s="6"/>
      <c r="H248" s="6"/>
      <c r="I248" s="6"/>
      <c r="J248" s="6"/>
      <c r="K248" s="1"/>
      <c r="L248" s="16"/>
      <c r="M248" s="16"/>
      <c r="N248" s="284" t="s">
        <v>496</v>
      </c>
      <c r="O248" s="282">
        <v>2.5099999999999998</v>
      </c>
      <c r="P248" s="282">
        <v>5</v>
      </c>
    </row>
    <row r="249" spans="1:16" ht="172.8" hidden="1" x14ac:dyDescent="0.3">
      <c r="A249" s="60"/>
      <c r="B249" s="159"/>
      <c r="C249" s="14"/>
      <c r="D249" s="14"/>
      <c r="E249" s="6"/>
      <c r="F249" s="6"/>
      <c r="G249" s="6"/>
      <c r="H249" s="6"/>
      <c r="I249" s="6"/>
      <c r="J249" s="6"/>
      <c r="K249" s="1"/>
      <c r="L249" s="16"/>
      <c r="M249" s="16"/>
      <c r="N249" s="284" t="s">
        <v>497</v>
      </c>
      <c r="O249" s="282">
        <v>5.01</v>
      </c>
      <c r="P249" s="282">
        <v>10</v>
      </c>
    </row>
    <row r="250" spans="1:16" ht="187.2" hidden="1" x14ac:dyDescent="0.3">
      <c r="A250" s="60"/>
      <c r="B250" s="159"/>
      <c r="C250" s="14"/>
      <c r="D250" s="14"/>
      <c r="E250" s="6"/>
      <c r="F250" s="6"/>
      <c r="G250" s="6"/>
      <c r="H250" s="6"/>
      <c r="I250" s="6"/>
      <c r="J250" s="6"/>
      <c r="K250" s="1"/>
      <c r="L250" s="16"/>
      <c r="M250" s="16"/>
      <c r="N250" s="284" t="s">
        <v>498</v>
      </c>
      <c r="O250" s="282">
        <v>10.01</v>
      </c>
      <c r="P250" s="282">
        <v>50</v>
      </c>
    </row>
    <row r="251" spans="1:16" hidden="1" x14ac:dyDescent="0.3">
      <c r="A251" s="60"/>
      <c r="B251" s="159"/>
      <c r="C251" s="14"/>
      <c r="D251" s="14"/>
      <c r="E251" s="6"/>
      <c r="F251" s="6"/>
      <c r="G251" s="6"/>
      <c r="H251" s="6"/>
      <c r="I251" s="6"/>
      <c r="J251" s="6"/>
      <c r="L251" s="16"/>
      <c r="M251" s="16"/>
      <c r="N251" s="282" t="s">
        <v>351</v>
      </c>
    </row>
    <row r="252" spans="1:16" x14ac:dyDescent="0.3">
      <c r="A252" s="60" t="s">
        <v>188</v>
      </c>
      <c r="B252" s="159" t="s">
        <v>188</v>
      </c>
      <c r="C252" s="14"/>
      <c r="D252" s="14"/>
      <c r="E252" s="6"/>
      <c r="F252" s="6"/>
      <c r="G252" s="6"/>
      <c r="H252" s="6"/>
      <c r="I252" s="6"/>
      <c r="J252" s="6"/>
      <c r="K252" s="6"/>
      <c r="L252" s="16"/>
      <c r="M252" s="16"/>
    </row>
    <row r="253" spans="1:16" x14ac:dyDescent="0.3">
      <c r="A253" s="60" t="s">
        <v>188</v>
      </c>
      <c r="B253" s="159" t="s">
        <v>188</v>
      </c>
      <c r="C253" s="14"/>
      <c r="D253" s="14"/>
      <c r="E253" s="15" t="str">
        <f>IF(AND(G243&gt;=0,G243&lt;=0.8),N254,IF(AND(G243&gt;=0.8,G243&lt;=50),N255,N256))</f>
        <v>Verify Data Entry</v>
      </c>
      <c r="F253" s="6"/>
      <c r="G253" s="6"/>
      <c r="H253" s="6"/>
      <c r="I253" s="6"/>
      <c r="J253" s="6"/>
      <c r="K253" s="6"/>
      <c r="L253" s="16"/>
      <c r="M253" s="16"/>
    </row>
    <row r="254" spans="1:16" x14ac:dyDescent="0.3">
      <c r="A254" s="60" t="s">
        <v>188</v>
      </c>
      <c r="B254" s="159" t="s">
        <v>188</v>
      </c>
      <c r="C254" s="14"/>
      <c r="D254" s="14"/>
      <c r="E254" s="17">
        <f>IF(AND(E253=N254),X259,0)</f>
        <v>0</v>
      </c>
      <c r="F254" s="6" t="s">
        <v>80</v>
      </c>
      <c r="G254" s="4"/>
      <c r="H254" s="6"/>
      <c r="I254" s="6"/>
      <c r="J254" s="6"/>
      <c r="K254" s="6"/>
      <c r="L254" s="16"/>
      <c r="M254" s="16"/>
      <c r="N254" s="284" t="s">
        <v>305</v>
      </c>
    </row>
    <row r="255" spans="1:16" hidden="1" x14ac:dyDescent="0.3">
      <c r="A255" s="60"/>
      <c r="B255" s="159"/>
      <c r="C255" s="14"/>
      <c r="D255" s="14"/>
      <c r="E255" s="6"/>
      <c r="F255" s="6"/>
      <c r="G255" s="6"/>
      <c r="H255" s="6"/>
      <c r="I255" s="6"/>
      <c r="J255" s="6"/>
      <c r="K255" s="6"/>
      <c r="L255" s="16"/>
      <c r="M255" s="16"/>
      <c r="N255" s="284" t="s">
        <v>79</v>
      </c>
    </row>
    <row r="256" spans="1:16" x14ac:dyDescent="0.3">
      <c r="A256" s="60" t="s">
        <v>188</v>
      </c>
      <c r="B256" s="159" t="s">
        <v>188</v>
      </c>
      <c r="C256" s="14"/>
      <c r="D256" s="14"/>
      <c r="E256" s="15" t="s">
        <v>81</v>
      </c>
      <c r="F256" s="6"/>
      <c r="G256" s="6"/>
      <c r="H256" s="6"/>
      <c r="I256" s="6"/>
      <c r="J256" s="6"/>
      <c r="K256" s="6"/>
      <c r="L256" s="16"/>
      <c r="M256" s="16"/>
      <c r="N256" s="284" t="s">
        <v>5</v>
      </c>
    </row>
    <row r="257" spans="1:24" hidden="1" x14ac:dyDescent="0.3">
      <c r="A257" s="60"/>
      <c r="B257" s="159"/>
      <c r="C257" s="14"/>
      <c r="D257" s="14"/>
      <c r="E257" s="6"/>
      <c r="F257" s="6"/>
      <c r="G257" s="6"/>
      <c r="H257" s="6"/>
      <c r="I257" s="6"/>
      <c r="J257" s="6"/>
      <c r="K257" s="6"/>
      <c r="L257" s="16"/>
      <c r="M257" s="16"/>
      <c r="N257" s="284"/>
    </row>
    <row r="258" spans="1:24" hidden="1" x14ac:dyDescent="0.3">
      <c r="A258" s="62"/>
      <c r="B258" s="159"/>
      <c r="C258" s="14"/>
      <c r="D258" s="14"/>
      <c r="E258" s="6"/>
      <c r="F258" s="6"/>
      <c r="G258" s="6"/>
      <c r="H258" s="6"/>
      <c r="I258" s="6"/>
      <c r="J258" s="6"/>
      <c r="K258" s="6"/>
      <c r="L258" s="16"/>
      <c r="M258" s="16"/>
      <c r="O258" s="282" t="s">
        <v>14</v>
      </c>
      <c r="P258" s="282" t="s">
        <v>15</v>
      </c>
      <c r="Q258" s="282" t="s">
        <v>16</v>
      </c>
      <c r="R258" s="282" t="s">
        <v>17</v>
      </c>
      <c r="S258" s="282" t="s">
        <v>18</v>
      </c>
      <c r="U258" s="282" t="s">
        <v>19</v>
      </c>
      <c r="V258" s="282" t="s">
        <v>20</v>
      </c>
      <c r="W258" s="282" t="s">
        <v>21</v>
      </c>
      <c r="X258" s="282" t="s">
        <v>22</v>
      </c>
    </row>
    <row r="259" spans="1:24" x14ac:dyDescent="0.3">
      <c r="A259" s="61" t="s">
        <v>188</v>
      </c>
      <c r="B259" s="159" t="s">
        <v>188</v>
      </c>
      <c r="C259" s="14"/>
      <c r="D259" s="14"/>
      <c r="E259" s="6"/>
      <c r="F259" s="6"/>
      <c r="G259" s="6"/>
      <c r="H259" s="6"/>
      <c r="I259" s="6"/>
      <c r="J259" s="6"/>
      <c r="K259" s="6"/>
      <c r="L259" s="16"/>
      <c r="M259" s="16"/>
      <c r="O259" s="282">
        <v>101</v>
      </c>
      <c r="P259" s="282">
        <v>0</v>
      </c>
      <c r="Q259" s="282">
        <v>0.02</v>
      </c>
      <c r="R259" s="282">
        <f>Q259-P259</f>
        <v>0.02</v>
      </c>
      <c r="S259" s="282" t="e">
        <f>R259*$G$7/O259*1</f>
        <v>#VALUE!</v>
      </c>
      <c r="U259" s="282">
        <v>0.02</v>
      </c>
      <c r="V259" s="282">
        <f>R259/U259</f>
        <v>1</v>
      </c>
      <c r="W259" s="282">
        <f>ROUNDUP(V259,0)</f>
        <v>1</v>
      </c>
      <c r="X259" s="285" t="e">
        <f>S259/W259</f>
        <v>#VALUE!</v>
      </c>
    </row>
    <row r="260" spans="1:24" x14ac:dyDescent="0.3">
      <c r="A260" s="60" t="s">
        <v>188</v>
      </c>
      <c r="B260" s="159" t="s">
        <v>188</v>
      </c>
      <c r="C260" s="14"/>
      <c r="D260" s="14"/>
      <c r="E260" s="15" t="str">
        <f>IF(AND(G243&gt;=0,G243&lt;=0.8),N261,IF(AND(G243&gt;=0.8,G243&lt;=50),N262,N263))</f>
        <v>Verify Data Entry</v>
      </c>
      <c r="F260" s="6"/>
      <c r="G260" s="6"/>
      <c r="H260" s="6"/>
      <c r="I260" s="6"/>
      <c r="J260" s="6"/>
      <c r="K260" s="6"/>
      <c r="L260" s="16"/>
      <c r="M260" s="16"/>
    </row>
    <row r="261" spans="1:24" x14ac:dyDescent="0.3">
      <c r="A261" s="60" t="s">
        <v>188</v>
      </c>
      <c r="B261" s="159" t="s">
        <v>188</v>
      </c>
      <c r="C261" s="14"/>
      <c r="D261" s="14"/>
      <c r="E261" s="17">
        <f>IF(AND(E260=N261),X266,0)</f>
        <v>0</v>
      </c>
      <c r="F261" s="6" t="s">
        <v>80</v>
      </c>
      <c r="G261" s="4"/>
      <c r="H261" s="6"/>
      <c r="I261" s="6"/>
      <c r="J261" s="6"/>
      <c r="K261" s="6"/>
      <c r="L261" s="16"/>
      <c r="M261" s="16"/>
      <c r="N261" s="284" t="s">
        <v>306</v>
      </c>
    </row>
    <row r="262" spans="1:24" hidden="1" x14ac:dyDescent="0.3">
      <c r="A262" s="60"/>
      <c r="B262" s="159"/>
      <c r="C262" s="14"/>
      <c r="D262" s="14"/>
      <c r="E262" s="6"/>
      <c r="F262" s="6"/>
      <c r="G262" s="6"/>
      <c r="H262" s="6"/>
      <c r="I262" s="6"/>
      <c r="J262" s="6"/>
      <c r="K262" s="6"/>
      <c r="L262" s="16"/>
      <c r="M262" s="16"/>
      <c r="N262" s="284" t="s">
        <v>79</v>
      </c>
    </row>
    <row r="263" spans="1:24" hidden="1" x14ac:dyDescent="0.3">
      <c r="A263" s="60"/>
      <c r="B263" s="159"/>
      <c r="C263" s="14"/>
      <c r="D263" s="14"/>
      <c r="E263" s="15"/>
      <c r="F263" s="6"/>
      <c r="G263" s="6"/>
      <c r="H263" s="6"/>
      <c r="I263" s="6"/>
      <c r="J263" s="6"/>
      <c r="K263" s="6"/>
      <c r="L263" s="16"/>
      <c r="M263" s="16"/>
      <c r="N263" s="284" t="s">
        <v>5</v>
      </c>
    </row>
    <row r="264" spans="1:24" hidden="1" x14ac:dyDescent="0.3">
      <c r="A264" s="60"/>
      <c r="B264" s="159"/>
      <c r="C264" s="14"/>
      <c r="D264" s="14"/>
      <c r="E264" s="6"/>
      <c r="F264" s="6"/>
      <c r="G264" s="6"/>
      <c r="H264" s="6"/>
      <c r="I264" s="6"/>
      <c r="J264" s="6"/>
      <c r="K264" s="6"/>
      <c r="L264" s="16"/>
      <c r="M264" s="16"/>
      <c r="N264" s="284"/>
    </row>
    <row r="265" spans="1:24" hidden="1" x14ac:dyDescent="0.3">
      <c r="A265" s="62"/>
      <c r="B265" s="159"/>
      <c r="C265" s="14"/>
      <c r="D265" s="14"/>
      <c r="E265" s="6"/>
      <c r="F265" s="6"/>
      <c r="G265" s="6"/>
      <c r="H265" s="6"/>
      <c r="I265" s="6"/>
      <c r="J265" s="6"/>
      <c r="K265" s="6"/>
      <c r="L265" s="16"/>
      <c r="M265" s="16"/>
      <c r="O265" s="282" t="s">
        <v>14</v>
      </c>
      <c r="P265" s="282" t="s">
        <v>15</v>
      </c>
      <c r="Q265" s="282" t="s">
        <v>16</v>
      </c>
      <c r="R265" s="282" t="s">
        <v>17</v>
      </c>
      <c r="S265" s="282" t="s">
        <v>18</v>
      </c>
      <c r="U265" s="282" t="s">
        <v>19</v>
      </c>
      <c r="V265" s="282" t="s">
        <v>20</v>
      </c>
      <c r="W265" s="282" t="s">
        <v>21</v>
      </c>
      <c r="X265" s="282" t="s">
        <v>22</v>
      </c>
    </row>
    <row r="266" spans="1:24" hidden="1" x14ac:dyDescent="0.3">
      <c r="B266" s="159"/>
      <c r="C266" s="14"/>
      <c r="D266" s="14"/>
      <c r="E266" s="6"/>
      <c r="F266" s="6"/>
      <c r="G266" s="6"/>
      <c r="H266" s="6"/>
      <c r="I266" s="6"/>
      <c r="J266" s="6"/>
      <c r="K266" s="6"/>
      <c r="L266" s="16"/>
      <c r="M266" s="16"/>
      <c r="O266" s="282">
        <v>7.57</v>
      </c>
      <c r="P266" s="282">
        <v>0</v>
      </c>
      <c r="Q266" s="282">
        <v>0.02</v>
      </c>
      <c r="R266" s="282">
        <f>Q266-P266</f>
        <v>0.02</v>
      </c>
      <c r="S266" s="282" t="e">
        <f>R266*$G$7/O266*1</f>
        <v>#VALUE!</v>
      </c>
      <c r="U266" s="282">
        <v>0.02</v>
      </c>
      <c r="V266" s="282">
        <f>R266/U266</f>
        <v>1</v>
      </c>
      <c r="W266" s="282">
        <f>ROUNDUP(V266,0)</f>
        <v>1</v>
      </c>
      <c r="X266" s="285" t="e">
        <f>S266/W266</f>
        <v>#VALUE!</v>
      </c>
    </row>
    <row r="267" spans="1:24" hidden="1" x14ac:dyDescent="0.3">
      <c r="A267" s="60"/>
      <c r="B267" s="159"/>
      <c r="C267" s="14"/>
      <c r="D267" s="14"/>
      <c r="E267" s="6"/>
      <c r="F267" s="6"/>
      <c r="G267" s="6"/>
      <c r="H267" s="6"/>
      <c r="I267" s="6"/>
      <c r="J267" s="6"/>
      <c r="K267" s="6"/>
      <c r="L267" s="16"/>
      <c r="M267" s="16"/>
    </row>
    <row r="268" spans="1:24" hidden="1" x14ac:dyDescent="0.3">
      <c r="B268" s="159"/>
      <c r="C268" s="14"/>
      <c r="D268" s="14"/>
      <c r="E268" s="6"/>
      <c r="F268" s="6"/>
      <c r="G268" s="6"/>
      <c r="H268" s="6"/>
      <c r="I268" s="6"/>
      <c r="J268" s="6"/>
      <c r="K268" s="6"/>
      <c r="L268" s="16"/>
      <c r="M268" s="16"/>
    </row>
    <row r="269" spans="1:24" hidden="1" x14ac:dyDescent="0.3">
      <c r="B269" s="159"/>
      <c r="C269" s="14"/>
      <c r="D269" s="14"/>
      <c r="E269" s="6"/>
      <c r="F269" s="6"/>
      <c r="G269" s="6"/>
      <c r="H269" s="6"/>
      <c r="I269" s="6"/>
      <c r="J269" s="6"/>
      <c r="K269" s="6"/>
      <c r="L269" s="16"/>
      <c r="M269" s="16"/>
    </row>
    <row r="270" spans="1:24" hidden="1" x14ac:dyDescent="0.3">
      <c r="B270" s="159"/>
      <c r="C270" s="14"/>
      <c r="D270" s="14"/>
      <c r="E270" s="6"/>
      <c r="F270" s="6"/>
      <c r="G270" s="6"/>
      <c r="H270" s="6"/>
      <c r="I270" s="6"/>
      <c r="J270" s="6"/>
      <c r="K270" s="6"/>
      <c r="L270" s="16"/>
      <c r="M270" s="16"/>
    </row>
    <row r="271" spans="1:24" ht="15" thickBot="1" x14ac:dyDescent="0.35">
      <c r="A271" s="61" t="s">
        <v>188</v>
      </c>
      <c r="B271" s="159" t="s">
        <v>188</v>
      </c>
      <c r="C271" s="14"/>
      <c r="D271" s="18"/>
      <c r="E271" s="19"/>
      <c r="F271" s="19"/>
      <c r="G271" s="19"/>
      <c r="H271" s="19"/>
      <c r="I271" s="19"/>
      <c r="J271" s="19"/>
      <c r="K271" s="19"/>
      <c r="L271" s="20"/>
      <c r="M271" s="16"/>
    </row>
    <row r="272" spans="1:24" ht="15" thickBot="1" x14ac:dyDescent="0.35">
      <c r="A272" s="60" t="s">
        <v>188</v>
      </c>
      <c r="B272" s="159" t="s">
        <v>188</v>
      </c>
      <c r="C272" s="14"/>
      <c r="D272" s="6"/>
      <c r="E272" s="6"/>
      <c r="F272" s="6"/>
      <c r="G272" s="6"/>
      <c r="H272" s="6"/>
      <c r="I272" s="6"/>
      <c r="J272" s="6"/>
      <c r="K272" s="6"/>
      <c r="L272" s="6"/>
      <c r="M272" s="16"/>
    </row>
    <row r="273" spans="1:16" ht="8.4" customHeight="1" thickBot="1" x14ac:dyDescent="0.35">
      <c r="A273" s="60" t="s">
        <v>188</v>
      </c>
      <c r="B273" s="159" t="s">
        <v>188</v>
      </c>
      <c r="C273" s="14"/>
      <c r="D273" s="11"/>
      <c r="E273" s="12"/>
      <c r="F273" s="12"/>
      <c r="G273" s="12"/>
      <c r="H273" s="12"/>
      <c r="I273" s="12"/>
      <c r="J273" s="12"/>
      <c r="K273" s="12"/>
      <c r="L273" s="13"/>
      <c r="M273" s="16"/>
    </row>
    <row r="274" spans="1:16" ht="18.600000000000001" thickBot="1" x14ac:dyDescent="0.4">
      <c r="A274" s="60" t="s">
        <v>188</v>
      </c>
      <c r="B274" s="159" t="s">
        <v>188</v>
      </c>
      <c r="C274" s="14"/>
      <c r="D274" s="14"/>
      <c r="E274" s="23" t="s">
        <v>89</v>
      </c>
      <c r="F274" s="6"/>
      <c r="G274" s="31" t="s">
        <v>183</v>
      </c>
      <c r="H274" s="24" t="s">
        <v>59</v>
      </c>
      <c r="I274" s="6"/>
      <c r="J274" s="6"/>
      <c r="K274" s="15" t="s">
        <v>7</v>
      </c>
      <c r="L274" s="16"/>
      <c r="M274" s="16"/>
    </row>
    <row r="275" spans="1:16" ht="255.45" customHeight="1" thickBot="1" x14ac:dyDescent="0.35">
      <c r="A275" s="60" t="s">
        <v>188</v>
      </c>
      <c r="B275" s="159" t="s">
        <v>188</v>
      </c>
      <c r="C275" s="14"/>
      <c r="D275" s="14"/>
      <c r="E275" s="6"/>
      <c r="F275" s="6"/>
      <c r="G275" s="6"/>
      <c r="H275" s="6"/>
      <c r="I275" s="6"/>
      <c r="J275" s="6"/>
      <c r="K275" s="2" t="str">
        <f>IF(AND(G274&gt;=O276,G274&lt;=P276),N276,IF(AND(G274&gt;=O277,G274&lt;=P277),N277,IF(AND(G274&gt;=O278,G274&lt;=P278),N278,IF(AND(G274&gt;=O279,G274&lt;=P279),N279,IF(AND(G274&gt;=O280,G274&lt;=P280),N280,IF(AND(G274&gt;=O281,G274&lt;=P281),N281,N282))))))</f>
        <v xml:space="preserve">Verify Data Entry - Enter 0 for N.N </v>
      </c>
      <c r="L275" s="16"/>
      <c r="M275" s="16"/>
      <c r="O275" s="282" t="s">
        <v>0</v>
      </c>
      <c r="P275" s="282" t="s">
        <v>1</v>
      </c>
    </row>
    <row r="276" spans="1:16" ht="258.45" hidden="1" customHeight="1" x14ac:dyDescent="0.3">
      <c r="A276" s="60"/>
      <c r="B276" s="159"/>
      <c r="C276" s="14"/>
      <c r="D276" s="14"/>
      <c r="E276" s="6"/>
      <c r="F276" s="6"/>
      <c r="G276" s="6"/>
      <c r="H276" s="6"/>
      <c r="I276" s="6"/>
      <c r="J276" s="6"/>
      <c r="K276" s="1"/>
      <c r="L276" s="16"/>
      <c r="M276" s="16"/>
      <c r="N276" s="284" t="s">
        <v>505</v>
      </c>
      <c r="O276" s="282">
        <v>0</v>
      </c>
      <c r="P276" s="282">
        <v>1</v>
      </c>
    </row>
    <row r="277" spans="1:16" ht="162" hidden="1" customHeight="1" x14ac:dyDescent="0.3">
      <c r="A277" s="60"/>
      <c r="B277" s="159"/>
      <c r="C277" s="14"/>
      <c r="D277" s="14"/>
      <c r="E277" s="6"/>
      <c r="F277" s="6"/>
      <c r="G277" s="6"/>
      <c r="H277" s="6"/>
      <c r="I277" s="6"/>
      <c r="J277" s="6"/>
      <c r="K277" s="1"/>
      <c r="L277" s="16"/>
      <c r="M277" s="16"/>
      <c r="N277" s="284" t="s">
        <v>506</v>
      </c>
      <c r="O277" s="282">
        <v>1.01</v>
      </c>
      <c r="P277" s="282">
        <v>1.5</v>
      </c>
    </row>
    <row r="278" spans="1:16" ht="140.4" hidden="1" customHeight="1" x14ac:dyDescent="0.3">
      <c r="A278" s="60"/>
      <c r="B278" s="159"/>
      <c r="C278" s="14"/>
      <c r="D278" s="14"/>
      <c r="E278" s="6"/>
      <c r="F278" s="6"/>
      <c r="G278" s="6"/>
      <c r="H278" s="6"/>
      <c r="I278" s="6"/>
      <c r="J278" s="6"/>
      <c r="K278" s="1"/>
      <c r="L278" s="16"/>
      <c r="M278" s="16"/>
      <c r="N278" s="284" t="s">
        <v>507</v>
      </c>
      <c r="O278" s="282">
        <v>1.51</v>
      </c>
      <c r="P278" s="282">
        <v>2.5</v>
      </c>
    </row>
    <row r="279" spans="1:16" ht="144" hidden="1" customHeight="1" x14ac:dyDescent="0.3">
      <c r="A279" s="60"/>
      <c r="B279" s="159"/>
      <c r="C279" s="14"/>
      <c r="D279" s="14"/>
      <c r="E279" s="6"/>
      <c r="F279" s="6"/>
      <c r="G279" s="6"/>
      <c r="H279" s="6"/>
      <c r="I279" s="6"/>
      <c r="J279" s="6"/>
      <c r="K279" s="1"/>
      <c r="L279" s="16"/>
      <c r="M279" s="16"/>
      <c r="N279" s="284" t="s">
        <v>508</v>
      </c>
      <c r="O279" s="282">
        <v>2.5099999999999998</v>
      </c>
      <c r="P279" s="282">
        <v>5</v>
      </c>
    </row>
    <row r="280" spans="1:16" ht="144" hidden="1" customHeight="1" x14ac:dyDescent="0.3">
      <c r="A280" s="60"/>
      <c r="B280" s="159"/>
      <c r="C280" s="14"/>
      <c r="D280" s="14"/>
      <c r="E280" s="6"/>
      <c r="F280" s="6"/>
      <c r="G280" s="6"/>
      <c r="H280" s="6"/>
      <c r="I280" s="6"/>
      <c r="J280" s="6"/>
      <c r="K280" s="1"/>
      <c r="L280" s="16"/>
      <c r="M280" s="16"/>
      <c r="N280" s="284" t="s">
        <v>509</v>
      </c>
      <c r="O280" s="282">
        <v>5.01</v>
      </c>
      <c r="P280" s="282">
        <v>10</v>
      </c>
    </row>
    <row r="281" spans="1:16" ht="129.6" hidden="1" customHeight="1" x14ac:dyDescent="0.3">
      <c r="A281" s="60"/>
      <c r="B281" s="159"/>
      <c r="C281" s="14"/>
      <c r="D281" s="14"/>
      <c r="E281" s="6"/>
      <c r="F281" s="6"/>
      <c r="G281" s="6"/>
      <c r="H281" s="6"/>
      <c r="I281" s="6"/>
      <c r="J281" s="6"/>
      <c r="K281" s="1"/>
      <c r="L281" s="16"/>
      <c r="M281" s="16"/>
      <c r="N281" s="284" t="s">
        <v>510</v>
      </c>
      <c r="O281" s="282">
        <v>10.01</v>
      </c>
      <c r="P281" s="282">
        <v>50</v>
      </c>
    </row>
    <row r="282" spans="1:16" hidden="1" x14ac:dyDescent="0.3">
      <c r="A282" s="60"/>
      <c r="B282" s="159"/>
      <c r="C282" s="14"/>
      <c r="D282" s="14"/>
      <c r="E282" s="6"/>
      <c r="F282" s="6"/>
      <c r="G282" s="6"/>
      <c r="H282" s="6"/>
      <c r="I282" s="6"/>
      <c r="J282" s="6"/>
      <c r="L282" s="16"/>
      <c r="M282" s="16"/>
      <c r="N282" s="282" t="s">
        <v>351</v>
      </c>
    </row>
    <row r="283" spans="1:16" x14ac:dyDescent="0.3">
      <c r="A283" s="60" t="s">
        <v>188</v>
      </c>
      <c r="B283" s="159" t="s">
        <v>188</v>
      </c>
      <c r="C283" s="14"/>
      <c r="D283" s="14"/>
      <c r="E283" s="6"/>
      <c r="F283" s="6"/>
      <c r="G283" s="6"/>
      <c r="H283" s="6"/>
      <c r="I283" s="6"/>
      <c r="J283" s="6"/>
      <c r="K283" s="6"/>
      <c r="L283" s="16"/>
      <c r="M283" s="16"/>
    </row>
    <row r="284" spans="1:16" x14ac:dyDescent="0.3">
      <c r="A284" s="60" t="s">
        <v>188</v>
      </c>
      <c r="B284" s="159" t="s">
        <v>188</v>
      </c>
      <c r="C284" s="14"/>
      <c r="D284" s="14"/>
      <c r="E284" s="15" t="str">
        <f>IF(AND(G274&gt;=0,G274&lt;=1.5),N285,IF(AND(G274&gt;=1.5,G274&lt;=50),N286,N287))</f>
        <v>Verify Data Entry</v>
      </c>
      <c r="F284" s="6"/>
      <c r="G284" s="6"/>
      <c r="H284" s="6"/>
      <c r="I284" s="6"/>
      <c r="J284" s="6"/>
      <c r="K284" s="6"/>
      <c r="L284" s="16"/>
      <c r="M284" s="16"/>
    </row>
    <row r="285" spans="1:16" x14ac:dyDescent="0.3">
      <c r="A285" s="60" t="s">
        <v>188</v>
      </c>
      <c r="B285" s="159" t="s">
        <v>188</v>
      </c>
      <c r="C285" s="14"/>
      <c r="D285" s="14"/>
      <c r="E285" s="17">
        <f>IF(AND(E284=N285),X290,0)</f>
        <v>0</v>
      </c>
      <c r="F285" s="6" t="s">
        <v>80</v>
      </c>
      <c r="G285" s="4"/>
      <c r="H285" s="6"/>
      <c r="I285" s="6"/>
      <c r="J285" s="6"/>
      <c r="K285" s="6"/>
      <c r="L285" s="16"/>
      <c r="M285" s="16"/>
      <c r="N285" s="284" t="s">
        <v>307</v>
      </c>
    </row>
    <row r="286" spans="1:16" hidden="1" x14ac:dyDescent="0.3">
      <c r="A286" s="60"/>
      <c r="B286" s="159"/>
      <c r="C286" s="14"/>
      <c r="D286" s="14"/>
      <c r="E286" s="6"/>
      <c r="F286" s="6"/>
      <c r="G286" s="6"/>
      <c r="H286" s="6"/>
      <c r="I286" s="6"/>
      <c r="J286" s="6"/>
      <c r="K286" s="6"/>
      <c r="L286" s="16"/>
      <c r="M286" s="16"/>
      <c r="N286" s="284" t="s">
        <v>79</v>
      </c>
    </row>
    <row r="287" spans="1:16" x14ac:dyDescent="0.3">
      <c r="A287" s="60" t="s">
        <v>188</v>
      </c>
      <c r="B287" s="159" t="s">
        <v>188</v>
      </c>
      <c r="C287" s="14"/>
      <c r="D287" s="14"/>
      <c r="E287" s="15" t="s">
        <v>81</v>
      </c>
      <c r="F287" s="6"/>
      <c r="G287" s="6"/>
      <c r="H287" s="6"/>
      <c r="I287" s="6"/>
      <c r="J287" s="6"/>
      <c r="K287" s="6"/>
      <c r="L287" s="16"/>
      <c r="M287" s="16"/>
      <c r="N287" s="284" t="s">
        <v>5</v>
      </c>
    </row>
    <row r="288" spans="1:16" hidden="1" x14ac:dyDescent="0.3">
      <c r="A288" s="60"/>
      <c r="B288" s="159"/>
      <c r="C288" s="14"/>
      <c r="D288" s="14"/>
      <c r="E288" s="6"/>
      <c r="F288" s="6"/>
      <c r="G288" s="6"/>
      <c r="H288" s="6"/>
      <c r="I288" s="6"/>
      <c r="J288" s="6"/>
      <c r="K288" s="6"/>
      <c r="L288" s="16"/>
      <c r="M288" s="16"/>
      <c r="N288" s="284"/>
    </row>
    <row r="289" spans="1:24" hidden="1" x14ac:dyDescent="0.3">
      <c r="A289" s="62"/>
      <c r="B289" s="159"/>
      <c r="C289" s="14"/>
      <c r="D289" s="14"/>
      <c r="E289" s="6"/>
      <c r="F289" s="6"/>
      <c r="G289" s="6"/>
      <c r="H289" s="6"/>
      <c r="I289" s="6"/>
      <c r="J289" s="6"/>
      <c r="K289" s="6"/>
      <c r="L289" s="16"/>
      <c r="M289" s="16"/>
      <c r="O289" s="282" t="s">
        <v>14</v>
      </c>
      <c r="P289" s="282" t="s">
        <v>15</v>
      </c>
      <c r="Q289" s="282" t="s">
        <v>16</v>
      </c>
      <c r="R289" s="282" t="s">
        <v>17</v>
      </c>
      <c r="S289" s="282" t="s">
        <v>18</v>
      </c>
      <c r="U289" s="282" t="s">
        <v>19</v>
      </c>
      <c r="V289" s="282" t="s">
        <v>20</v>
      </c>
      <c r="W289" s="282" t="s">
        <v>21</v>
      </c>
      <c r="X289" s="282" t="s">
        <v>22</v>
      </c>
    </row>
    <row r="290" spans="1:24" x14ac:dyDescent="0.3">
      <c r="A290" s="61" t="s">
        <v>188</v>
      </c>
      <c r="B290" s="159" t="s">
        <v>188</v>
      </c>
      <c r="C290" s="14"/>
      <c r="D290" s="14"/>
      <c r="E290" s="6"/>
      <c r="F290" s="6"/>
      <c r="G290" s="6"/>
      <c r="H290" s="6"/>
      <c r="I290" s="6"/>
      <c r="J290" s="6"/>
      <c r="K290" s="6"/>
      <c r="L290" s="16"/>
      <c r="M290" s="16"/>
      <c r="O290" s="282">
        <v>108</v>
      </c>
      <c r="P290" s="282">
        <v>0</v>
      </c>
      <c r="Q290" s="282">
        <v>0.01</v>
      </c>
      <c r="R290" s="282">
        <f>Q290-P290</f>
        <v>0.01</v>
      </c>
      <c r="S290" s="282" t="e">
        <f>R290*$G$7/O290*1</f>
        <v>#VALUE!</v>
      </c>
      <c r="U290" s="282">
        <v>0.01</v>
      </c>
      <c r="V290" s="282">
        <f>R290/U290</f>
        <v>1</v>
      </c>
      <c r="W290" s="282">
        <f>ROUNDUP(V290,0)</f>
        <v>1</v>
      </c>
      <c r="X290" s="285" t="e">
        <f>S290/W290</f>
        <v>#VALUE!</v>
      </c>
    </row>
    <row r="291" spans="1:24" x14ac:dyDescent="0.3">
      <c r="A291" s="60" t="s">
        <v>188</v>
      </c>
      <c r="B291" s="159" t="s">
        <v>188</v>
      </c>
      <c r="C291" s="14"/>
      <c r="D291" s="14"/>
      <c r="E291" s="15" t="str">
        <f>IF(AND(G274&gt;=0,G274&lt;=1.5),N292,IF(AND(G274&gt;=1.5,G274&lt;=50),N293,N294))</f>
        <v>Verify Data Entry</v>
      </c>
      <c r="F291" s="6"/>
      <c r="G291" s="6"/>
      <c r="H291" s="6"/>
      <c r="I291" s="6"/>
      <c r="J291" s="6"/>
      <c r="K291" s="6"/>
      <c r="L291" s="16"/>
      <c r="M291" s="16"/>
    </row>
    <row r="292" spans="1:24" x14ac:dyDescent="0.3">
      <c r="A292" s="60" t="s">
        <v>188</v>
      </c>
      <c r="B292" s="159" t="s">
        <v>188</v>
      </c>
      <c r="C292" s="14"/>
      <c r="D292" s="14"/>
      <c r="E292" s="17">
        <f>IF(AND(E291=N292),X297,0)</f>
        <v>0</v>
      </c>
      <c r="F292" s="6" t="s">
        <v>80</v>
      </c>
      <c r="G292" s="4"/>
      <c r="H292" s="6"/>
      <c r="I292" s="6"/>
      <c r="J292" s="6"/>
      <c r="K292" s="6"/>
      <c r="L292" s="16"/>
      <c r="M292" s="16"/>
      <c r="N292" s="284" t="s">
        <v>308</v>
      </c>
    </row>
    <row r="293" spans="1:24" hidden="1" x14ac:dyDescent="0.3">
      <c r="A293" s="60"/>
      <c r="B293" s="159"/>
      <c r="C293" s="14"/>
      <c r="D293" s="14"/>
      <c r="E293" s="6"/>
      <c r="F293" s="6"/>
      <c r="G293" s="6"/>
      <c r="H293" s="6"/>
      <c r="I293" s="6"/>
      <c r="J293" s="6"/>
      <c r="K293" s="6"/>
      <c r="L293" s="16"/>
      <c r="M293" s="16"/>
      <c r="N293" s="284" t="s">
        <v>79</v>
      </c>
    </row>
    <row r="294" spans="1:24" hidden="1" x14ac:dyDescent="0.3">
      <c r="A294" s="60"/>
      <c r="B294" s="159"/>
      <c r="C294" s="14"/>
      <c r="D294" s="14"/>
      <c r="E294" s="15"/>
      <c r="F294" s="6"/>
      <c r="G294" s="6"/>
      <c r="H294" s="6"/>
      <c r="I294" s="6"/>
      <c r="J294" s="6"/>
      <c r="K294" s="6"/>
      <c r="L294" s="16"/>
      <c r="M294" s="16"/>
      <c r="N294" s="284" t="s">
        <v>5</v>
      </c>
    </row>
    <row r="295" spans="1:24" hidden="1" x14ac:dyDescent="0.3">
      <c r="A295" s="60"/>
      <c r="B295" s="159"/>
      <c r="C295" s="14"/>
      <c r="D295" s="14"/>
      <c r="E295" s="6"/>
      <c r="F295" s="6"/>
      <c r="G295" s="6"/>
      <c r="H295" s="6"/>
      <c r="I295" s="6"/>
      <c r="J295" s="6"/>
      <c r="K295" s="6"/>
      <c r="L295" s="16"/>
      <c r="M295" s="16"/>
      <c r="N295" s="284"/>
    </row>
    <row r="296" spans="1:24" hidden="1" x14ac:dyDescent="0.3">
      <c r="A296" s="62"/>
      <c r="B296" s="159"/>
      <c r="C296" s="14"/>
      <c r="D296" s="14"/>
      <c r="E296" s="6"/>
      <c r="F296" s="6"/>
      <c r="G296" s="6"/>
      <c r="H296" s="6"/>
      <c r="I296" s="6"/>
      <c r="J296" s="6"/>
      <c r="K296" s="6"/>
      <c r="L296" s="16"/>
      <c r="M296" s="16"/>
      <c r="O296" s="282" t="s">
        <v>14</v>
      </c>
      <c r="P296" s="282" t="s">
        <v>15</v>
      </c>
      <c r="Q296" s="282" t="s">
        <v>16</v>
      </c>
      <c r="R296" s="282" t="s">
        <v>17</v>
      </c>
      <c r="S296" s="282" t="s">
        <v>18</v>
      </c>
      <c r="U296" s="282" t="s">
        <v>19</v>
      </c>
      <c r="V296" s="282" t="s">
        <v>20</v>
      </c>
      <c r="W296" s="282" t="s">
        <v>21</v>
      </c>
      <c r="X296" s="282" t="s">
        <v>22</v>
      </c>
    </row>
    <row r="297" spans="1:24" hidden="1" x14ac:dyDescent="0.3">
      <c r="B297" s="159"/>
      <c r="C297" s="14"/>
      <c r="D297" s="14"/>
      <c r="E297" s="6"/>
      <c r="F297" s="6"/>
      <c r="G297" s="6"/>
      <c r="H297" s="6"/>
      <c r="I297" s="6"/>
      <c r="J297" s="6"/>
      <c r="K297" s="6"/>
      <c r="L297" s="16"/>
      <c r="M297" s="16"/>
      <c r="O297" s="282">
        <v>3.7879999999999998</v>
      </c>
      <c r="P297" s="282">
        <v>0</v>
      </c>
      <c r="Q297" s="282">
        <v>0.01</v>
      </c>
      <c r="R297" s="282">
        <f>Q297-P297</f>
        <v>0.01</v>
      </c>
      <c r="S297" s="282" t="e">
        <f>R297*$G$7/O297*1</f>
        <v>#VALUE!</v>
      </c>
      <c r="U297" s="282">
        <v>0.01</v>
      </c>
      <c r="V297" s="282">
        <f>R297/U297</f>
        <v>1</v>
      </c>
      <c r="W297" s="282">
        <f>ROUNDUP(V297,0)</f>
        <v>1</v>
      </c>
      <c r="X297" s="285" t="e">
        <f>S297/W297</f>
        <v>#VALUE!</v>
      </c>
    </row>
    <row r="298" spans="1:24" hidden="1" x14ac:dyDescent="0.3">
      <c r="A298" s="60"/>
      <c r="B298" s="159"/>
      <c r="C298" s="14"/>
      <c r="D298" s="14"/>
      <c r="E298" s="6"/>
      <c r="F298" s="6"/>
      <c r="G298" s="6"/>
      <c r="H298" s="6"/>
      <c r="I298" s="6"/>
      <c r="J298" s="6"/>
      <c r="K298" s="6"/>
      <c r="L298" s="16"/>
      <c r="M298" s="16"/>
    </row>
    <row r="299" spans="1:24" hidden="1" x14ac:dyDescent="0.3">
      <c r="B299" s="159"/>
      <c r="C299" s="14"/>
      <c r="D299" s="14"/>
      <c r="E299" s="6"/>
      <c r="F299" s="6"/>
      <c r="G299" s="6"/>
      <c r="H299" s="6"/>
      <c r="I299" s="6"/>
      <c r="J299" s="6"/>
      <c r="K299" s="6"/>
      <c r="L299" s="16"/>
      <c r="M299" s="16"/>
    </row>
    <row r="300" spans="1:24" hidden="1" x14ac:dyDescent="0.3">
      <c r="B300" s="159"/>
      <c r="C300" s="14"/>
      <c r="D300" s="14"/>
      <c r="E300" s="6"/>
      <c r="F300" s="6"/>
      <c r="G300" s="6"/>
      <c r="H300" s="6"/>
      <c r="I300" s="6"/>
      <c r="J300" s="6"/>
      <c r="K300" s="6"/>
      <c r="L300" s="16"/>
      <c r="M300" s="16"/>
    </row>
    <row r="301" spans="1:24" hidden="1" x14ac:dyDescent="0.3">
      <c r="B301" s="159"/>
      <c r="C301" s="14"/>
      <c r="D301" s="14"/>
      <c r="E301" s="6"/>
      <c r="F301" s="6"/>
      <c r="G301" s="6"/>
      <c r="H301" s="6"/>
      <c r="I301" s="6"/>
      <c r="J301" s="6"/>
      <c r="K301" s="6"/>
      <c r="L301" s="16"/>
      <c r="M301" s="16"/>
    </row>
    <row r="302" spans="1:24" ht="15" thickBot="1" x14ac:dyDescent="0.35">
      <c r="A302" s="61" t="s">
        <v>188</v>
      </c>
      <c r="B302" s="159" t="s">
        <v>188</v>
      </c>
      <c r="C302" s="14"/>
      <c r="D302" s="18"/>
      <c r="E302" s="19"/>
      <c r="F302" s="19"/>
      <c r="G302" s="19"/>
      <c r="H302" s="19"/>
      <c r="I302" s="19"/>
      <c r="J302" s="19"/>
      <c r="K302" s="19"/>
      <c r="L302" s="20"/>
      <c r="M302" s="16"/>
    </row>
    <row r="303" spans="1:24" ht="15" thickBot="1" x14ac:dyDescent="0.35">
      <c r="A303" s="60" t="s">
        <v>188</v>
      </c>
      <c r="B303" s="159" t="s">
        <v>188</v>
      </c>
      <c r="C303" s="14"/>
      <c r="D303" s="6"/>
      <c r="E303" s="6"/>
      <c r="F303" s="6"/>
      <c r="G303" s="6"/>
      <c r="H303" s="6"/>
      <c r="I303" s="6"/>
      <c r="J303" s="6"/>
      <c r="K303" s="6"/>
      <c r="L303" s="6"/>
      <c r="M303" s="16"/>
    </row>
    <row r="304" spans="1:24" ht="8.4" customHeight="1" thickBot="1" x14ac:dyDescent="0.35">
      <c r="A304" s="60" t="s">
        <v>188</v>
      </c>
      <c r="B304" s="159" t="s">
        <v>188</v>
      </c>
      <c r="C304" s="14"/>
      <c r="D304" s="11"/>
      <c r="E304" s="12"/>
      <c r="F304" s="12"/>
      <c r="G304" s="12"/>
      <c r="H304" s="12"/>
      <c r="I304" s="12"/>
      <c r="J304" s="12"/>
      <c r="K304" s="12"/>
      <c r="L304" s="13"/>
      <c r="M304" s="16"/>
    </row>
    <row r="305" spans="1:16" ht="18.600000000000001" thickBot="1" x14ac:dyDescent="0.4">
      <c r="A305" s="60" t="s">
        <v>188</v>
      </c>
      <c r="B305" s="159" t="s">
        <v>188</v>
      </c>
      <c r="C305" s="14"/>
      <c r="D305" s="14"/>
      <c r="E305" s="23" t="s">
        <v>193</v>
      </c>
      <c r="F305" s="6"/>
      <c r="G305" s="31" t="s">
        <v>183</v>
      </c>
      <c r="H305" s="6" t="s">
        <v>4</v>
      </c>
      <c r="I305" s="6"/>
      <c r="J305" s="6"/>
      <c r="K305" s="15" t="s">
        <v>7</v>
      </c>
      <c r="L305" s="16"/>
      <c r="M305" s="16"/>
    </row>
    <row r="306" spans="1:16" ht="130.05000000000001" customHeight="1" thickBot="1" x14ac:dyDescent="0.35">
      <c r="A306" s="60" t="s">
        <v>188</v>
      </c>
      <c r="B306" s="159" t="s">
        <v>188</v>
      </c>
      <c r="C306" s="14"/>
      <c r="D306" s="14"/>
      <c r="E306" s="6"/>
      <c r="F306" s="6"/>
      <c r="G306" s="6"/>
      <c r="H306" s="6"/>
      <c r="I306" s="6"/>
      <c r="J306" s="6"/>
      <c r="K306" s="2" t="str">
        <f>IF(AND(G305&gt;=O307,G305&lt;=P307),N307,IF(AND(G305&gt;=O308,G305&lt;=P308),N308,IF(AND(G305&gt;=O309,G305&lt;=P309),N309,IF(AND(G305&gt;=O310,G305&lt;=P310),N310,IF(AND(G305&gt;=O311,G305&lt;=P311),N311,IF(AND(G305&gt;=O312,G305&lt;=P312),N312,IF(AND(G305&gt;=O313,G305&lt;=P313),N313,N314)))))))</f>
        <v>Verify Data Entry</v>
      </c>
      <c r="L306" s="16"/>
      <c r="M306" s="16"/>
      <c r="O306" s="282" t="s">
        <v>0</v>
      </c>
      <c r="P306" s="282" t="s">
        <v>1</v>
      </c>
    </row>
    <row r="307" spans="1:16" ht="86.4" hidden="1" x14ac:dyDescent="0.3">
      <c r="A307" s="60"/>
      <c r="B307" s="159"/>
      <c r="C307" s="14"/>
      <c r="D307" s="14"/>
      <c r="E307" s="6"/>
      <c r="F307" s="6"/>
      <c r="G307" s="6"/>
      <c r="H307" s="6"/>
      <c r="I307" s="6"/>
      <c r="J307" s="6"/>
      <c r="K307" s="1"/>
      <c r="L307" s="16"/>
      <c r="M307" s="16"/>
      <c r="N307" s="284" t="s">
        <v>296</v>
      </c>
      <c r="O307" s="282">
        <v>0</v>
      </c>
      <c r="P307" s="282">
        <v>0</v>
      </c>
    </row>
    <row r="308" spans="1:16" ht="57.6" hidden="1" x14ac:dyDescent="0.3">
      <c r="A308" s="60"/>
      <c r="B308" s="159"/>
      <c r="C308" s="14"/>
      <c r="D308" s="14"/>
      <c r="E308" s="6"/>
      <c r="F308" s="6"/>
      <c r="G308" s="6"/>
      <c r="H308" s="6"/>
      <c r="I308" s="6"/>
      <c r="J308" s="6"/>
      <c r="K308" s="1"/>
      <c r="L308" s="16"/>
      <c r="M308" s="16"/>
      <c r="N308" s="284" t="s">
        <v>51</v>
      </c>
      <c r="O308" s="282">
        <v>0.01</v>
      </c>
      <c r="P308" s="282">
        <v>0.49</v>
      </c>
    </row>
    <row r="309" spans="1:16" ht="57.6" hidden="1" x14ac:dyDescent="0.3">
      <c r="A309" s="60"/>
      <c r="B309" s="159"/>
      <c r="C309" s="14"/>
      <c r="D309" s="14"/>
      <c r="E309" s="6"/>
      <c r="F309" s="6"/>
      <c r="G309" s="6"/>
      <c r="H309" s="6"/>
      <c r="I309" s="6"/>
      <c r="J309" s="6"/>
      <c r="K309" s="1"/>
      <c r="L309" s="16"/>
      <c r="M309" s="16"/>
      <c r="N309" s="284" t="s">
        <v>52</v>
      </c>
      <c r="O309" s="282">
        <v>0.5</v>
      </c>
      <c r="P309" s="282">
        <v>1.39</v>
      </c>
    </row>
    <row r="310" spans="1:16" ht="72" hidden="1" x14ac:dyDescent="0.3">
      <c r="A310" s="60"/>
      <c r="B310" s="159"/>
      <c r="C310" s="14"/>
      <c r="D310" s="14"/>
      <c r="E310" s="6"/>
      <c r="F310" s="6"/>
      <c r="G310" s="6"/>
      <c r="H310" s="6"/>
      <c r="I310" s="6"/>
      <c r="J310" s="6"/>
      <c r="K310" s="1"/>
      <c r="L310" s="16"/>
      <c r="M310" s="16"/>
      <c r="N310" s="284" t="s">
        <v>446</v>
      </c>
      <c r="O310" s="282">
        <v>1.4</v>
      </c>
      <c r="P310" s="282">
        <v>1.5</v>
      </c>
    </row>
    <row r="311" spans="1:16" ht="86.4" hidden="1" x14ac:dyDescent="0.3">
      <c r="A311" s="60"/>
      <c r="B311" s="159"/>
      <c r="C311" s="14"/>
      <c r="D311" s="14"/>
      <c r="E311" s="6"/>
      <c r="F311" s="6"/>
      <c r="G311" s="6"/>
      <c r="H311" s="6"/>
      <c r="I311" s="6"/>
      <c r="J311" s="6"/>
      <c r="K311" s="1"/>
      <c r="L311" s="16"/>
      <c r="M311" s="16"/>
      <c r="N311" s="284" t="s">
        <v>53</v>
      </c>
      <c r="O311" s="282">
        <v>1.51</v>
      </c>
      <c r="P311" s="282">
        <v>1.8</v>
      </c>
    </row>
    <row r="312" spans="1:16" ht="100.8" hidden="1" x14ac:dyDescent="0.3">
      <c r="A312" s="60"/>
      <c r="B312" s="159"/>
      <c r="C312" s="14"/>
      <c r="D312" s="14"/>
      <c r="E312" s="6"/>
      <c r="F312" s="6"/>
      <c r="G312" s="6"/>
      <c r="H312" s="6"/>
      <c r="I312" s="6"/>
      <c r="J312" s="6"/>
      <c r="K312" s="1"/>
      <c r="L312" s="16"/>
      <c r="M312" s="16"/>
      <c r="N312" s="284" t="s">
        <v>54</v>
      </c>
      <c r="O312" s="282">
        <v>1.81</v>
      </c>
      <c r="P312" s="282">
        <v>2</v>
      </c>
    </row>
    <row r="313" spans="1:16" ht="72" hidden="1" x14ac:dyDescent="0.3">
      <c r="A313" s="60"/>
      <c r="B313" s="159"/>
      <c r="C313" s="14"/>
      <c r="D313" s="14"/>
      <c r="E313" s="6"/>
      <c r="F313" s="6"/>
      <c r="G313" s="6"/>
      <c r="H313" s="6"/>
      <c r="I313" s="6"/>
      <c r="J313" s="6"/>
      <c r="K313" s="1"/>
      <c r="L313" s="16"/>
      <c r="M313" s="16"/>
      <c r="N313" s="284" t="s">
        <v>55</v>
      </c>
      <c r="O313" s="282">
        <v>2.0099999999999998</v>
      </c>
      <c r="P313" s="282">
        <v>3</v>
      </c>
    </row>
    <row r="314" spans="1:16" hidden="1" x14ac:dyDescent="0.3">
      <c r="A314" s="60"/>
      <c r="B314" s="159"/>
      <c r="C314" s="14"/>
      <c r="D314" s="14"/>
      <c r="E314" s="6"/>
      <c r="F314" s="6"/>
      <c r="G314" s="6"/>
      <c r="H314" s="6"/>
      <c r="I314" s="6"/>
      <c r="J314" s="6"/>
      <c r="L314" s="16"/>
      <c r="M314" s="16"/>
      <c r="N314" s="282" t="s">
        <v>5</v>
      </c>
    </row>
    <row r="315" spans="1:16" x14ac:dyDescent="0.3">
      <c r="A315" s="60" t="s">
        <v>188</v>
      </c>
      <c r="B315" s="159" t="s">
        <v>188</v>
      </c>
      <c r="C315" s="14"/>
      <c r="D315" s="14"/>
      <c r="E315" s="6"/>
      <c r="F315" s="6"/>
      <c r="G315" s="6"/>
      <c r="H315" s="6"/>
      <c r="I315" s="6"/>
      <c r="J315" s="6"/>
      <c r="K315" s="6"/>
      <c r="L315" s="16"/>
      <c r="M315" s="16"/>
    </row>
    <row r="316" spans="1:16" x14ac:dyDescent="0.3">
      <c r="A316" s="60" t="s">
        <v>188</v>
      </c>
      <c r="B316" s="159" t="s">
        <v>188</v>
      </c>
      <c r="C316" s="14"/>
      <c r="D316" s="14"/>
      <c r="E316" s="15" t="str">
        <f>IF(AND(G305&gt;=0,G305&lt;=1.5),N317,IF(AND(G305&gt;=1.5,G305&lt;=3),N318,N319))</f>
        <v>Verify Data Entry</v>
      </c>
      <c r="F316" s="6"/>
      <c r="G316" s="6"/>
      <c r="H316" s="6"/>
      <c r="I316" s="6"/>
      <c r="J316" s="6"/>
      <c r="K316" s="6"/>
      <c r="L316" s="16"/>
      <c r="M316" s="16"/>
    </row>
    <row r="317" spans="1:16" ht="18.600000000000001" customHeight="1" x14ac:dyDescent="0.3">
      <c r="A317" s="60" t="s">
        <v>188</v>
      </c>
      <c r="B317" s="159" t="s">
        <v>188</v>
      </c>
      <c r="C317" s="14"/>
      <c r="D317" s="14"/>
      <c r="E317" s="17">
        <f>IF(AND(E316=N317),X322,0)</f>
        <v>0</v>
      </c>
      <c r="F317" s="6" t="s">
        <v>80</v>
      </c>
      <c r="G317" s="4" t="s">
        <v>11</v>
      </c>
      <c r="H317" s="6">
        <f>IF(AND(E316=N317),W322,0)</f>
        <v>0</v>
      </c>
      <c r="I317" s="6" t="s">
        <v>13</v>
      </c>
      <c r="J317" s="6"/>
      <c r="K317" s="6"/>
      <c r="L317" s="16"/>
      <c r="M317" s="16"/>
      <c r="N317" s="284" t="s">
        <v>56</v>
      </c>
    </row>
    <row r="318" spans="1:16" hidden="1" x14ac:dyDescent="0.3">
      <c r="A318" s="60"/>
      <c r="B318" s="159"/>
      <c r="C318" s="14"/>
      <c r="D318" s="14"/>
      <c r="E318" s="6"/>
      <c r="F318" s="6"/>
      <c r="G318" s="6"/>
      <c r="H318" s="6"/>
      <c r="I318" s="6"/>
      <c r="J318" s="6"/>
      <c r="K318" s="6"/>
      <c r="L318" s="16"/>
      <c r="M318" s="16"/>
      <c r="N318" s="284" t="s">
        <v>12</v>
      </c>
    </row>
    <row r="319" spans="1:16" hidden="1" x14ac:dyDescent="0.3">
      <c r="A319" s="60"/>
      <c r="B319" s="159"/>
      <c r="C319" s="14"/>
      <c r="D319" s="14"/>
      <c r="E319" s="6"/>
      <c r="F319" s="6"/>
      <c r="G319" s="6"/>
      <c r="H319" s="6"/>
      <c r="I319" s="6"/>
      <c r="J319" s="6"/>
      <c r="K319" s="6"/>
      <c r="L319" s="16"/>
      <c r="M319" s="16"/>
      <c r="N319" s="284" t="s">
        <v>5</v>
      </c>
    </row>
    <row r="320" spans="1:16" hidden="1" x14ac:dyDescent="0.3">
      <c r="A320" s="60"/>
      <c r="B320" s="159"/>
      <c r="C320" s="14"/>
      <c r="D320" s="14"/>
      <c r="E320" s="6"/>
      <c r="F320" s="6"/>
      <c r="G320" s="6"/>
      <c r="H320" s="6"/>
      <c r="I320" s="6"/>
      <c r="J320" s="6"/>
      <c r="K320" s="6"/>
      <c r="L320" s="16"/>
      <c r="M320" s="16"/>
      <c r="N320" s="284"/>
    </row>
    <row r="321" spans="1:24" hidden="1" x14ac:dyDescent="0.3">
      <c r="A321" s="62"/>
      <c r="B321" s="159"/>
      <c r="C321" s="14"/>
      <c r="D321" s="14"/>
      <c r="E321" s="6"/>
      <c r="F321" s="6"/>
      <c r="G321" s="6"/>
      <c r="H321" s="6"/>
      <c r="I321" s="6"/>
      <c r="J321" s="6"/>
      <c r="K321" s="6"/>
      <c r="L321" s="16"/>
      <c r="M321" s="16"/>
      <c r="O321" s="282" t="s">
        <v>14</v>
      </c>
      <c r="P321" s="282" t="s">
        <v>15</v>
      </c>
      <c r="Q321" s="282" t="s">
        <v>16</v>
      </c>
      <c r="R321" s="282" t="s">
        <v>17</v>
      </c>
      <c r="S321" s="282" t="s">
        <v>18</v>
      </c>
      <c r="U321" s="282" t="s">
        <v>19</v>
      </c>
      <c r="V321" s="282" t="s">
        <v>20</v>
      </c>
      <c r="W321" s="282" t="s">
        <v>21</v>
      </c>
      <c r="X321" s="282" t="s">
        <v>22</v>
      </c>
    </row>
    <row r="322" spans="1:24" ht="15" thickBot="1" x14ac:dyDescent="0.35">
      <c r="A322" s="61" t="s">
        <v>188</v>
      </c>
      <c r="B322" s="159" t="s">
        <v>188</v>
      </c>
      <c r="C322" s="14"/>
      <c r="D322" s="18"/>
      <c r="E322" s="19"/>
      <c r="F322" s="19"/>
      <c r="G322" s="19"/>
      <c r="H322" s="19"/>
      <c r="I322" s="19"/>
      <c r="J322" s="19"/>
      <c r="K322" s="19"/>
      <c r="L322" s="20"/>
      <c r="M322" s="16"/>
      <c r="O322" s="282">
        <v>1000</v>
      </c>
      <c r="P322" s="282" t="str">
        <f>G305</f>
        <v>Enter Data</v>
      </c>
      <c r="Q322" s="282">
        <v>1.5</v>
      </c>
      <c r="R322" s="282" t="e">
        <f>Q322-P322</f>
        <v>#VALUE!</v>
      </c>
      <c r="S322" s="282" t="e">
        <f>R322*$G$7/O322*1000</f>
        <v>#VALUE!</v>
      </c>
      <c r="U322" s="282">
        <v>0.1</v>
      </c>
      <c r="V322" s="282" t="e">
        <f>R322/U322</f>
        <v>#VALUE!</v>
      </c>
      <c r="W322" s="282" t="e">
        <f>ROUNDUP(V322,0)</f>
        <v>#VALUE!</v>
      </c>
      <c r="X322" s="285" t="e">
        <f>S322/W322</f>
        <v>#VALUE!</v>
      </c>
    </row>
    <row r="323" spans="1:24" ht="15" thickBot="1" x14ac:dyDescent="0.35">
      <c r="B323" s="159"/>
      <c r="C323" s="14"/>
      <c r="D323" s="6"/>
      <c r="E323" s="6"/>
      <c r="F323" s="6"/>
      <c r="G323" s="6"/>
      <c r="H323" s="6"/>
      <c r="I323" s="6"/>
      <c r="J323" s="6"/>
      <c r="K323" s="6"/>
      <c r="L323" s="6"/>
      <c r="M323" s="16"/>
    </row>
    <row r="324" spans="1:24" ht="8.4" customHeight="1" thickBot="1" x14ac:dyDescent="0.35">
      <c r="A324" s="60" t="s">
        <v>188</v>
      </c>
      <c r="B324" s="159" t="s">
        <v>188</v>
      </c>
      <c r="C324" s="14"/>
      <c r="D324" s="11"/>
      <c r="E324" s="12"/>
      <c r="F324" s="12"/>
      <c r="G324" s="12"/>
      <c r="H324" s="12"/>
      <c r="I324" s="12"/>
      <c r="J324" s="12"/>
      <c r="K324" s="12"/>
      <c r="L324" s="13"/>
      <c r="M324" s="16"/>
    </row>
    <row r="325" spans="1:24" ht="18.600000000000001" thickBot="1" x14ac:dyDescent="0.4">
      <c r="A325" s="60" t="s">
        <v>188</v>
      </c>
      <c r="B325" s="159" t="s">
        <v>188</v>
      </c>
      <c r="C325" s="14"/>
      <c r="D325" s="14"/>
      <c r="E325" s="23" t="s">
        <v>63</v>
      </c>
      <c r="F325" s="6"/>
      <c r="G325" s="31" t="s">
        <v>183</v>
      </c>
      <c r="H325" s="24" t="s">
        <v>59</v>
      </c>
      <c r="I325" s="6"/>
      <c r="J325" s="6"/>
      <c r="K325" s="15" t="s">
        <v>7</v>
      </c>
      <c r="L325" s="16"/>
      <c r="M325" s="16"/>
    </row>
    <row r="326" spans="1:24" ht="244.05" customHeight="1" thickBot="1" x14ac:dyDescent="0.35">
      <c r="A326" s="60" t="s">
        <v>188</v>
      </c>
      <c r="B326" s="159" t="s">
        <v>188</v>
      </c>
      <c r="C326" s="14"/>
      <c r="D326" s="14"/>
      <c r="E326" s="6"/>
      <c r="F326" s="6"/>
      <c r="G326" s="6"/>
      <c r="H326" s="6"/>
      <c r="I326" s="6"/>
      <c r="J326" s="6"/>
      <c r="K326" s="2" t="str">
        <f>IF(AND(G325&gt;=O327,G325&lt;=P327),N327,IF(AND(G325&gt;=O328,G325&lt;=P328),N328,IF(AND(G325&gt;=O329,G325&lt;=P329),N329,IF(AND(G325&gt;=O330,G325&lt;=P330),N330,IF(AND(G325&gt;=O331,G325&lt;=P331),N331,IF(AND(G325&gt;=O332,G325&lt;=P332),N332,N333))))))</f>
        <v>Verify Data Entry</v>
      </c>
      <c r="L326" s="16"/>
      <c r="M326" s="16"/>
      <c r="O326" s="282" t="s">
        <v>0</v>
      </c>
      <c r="P326" s="282" t="s">
        <v>1</v>
      </c>
    </row>
    <row r="327" spans="1:24" ht="187.2" hidden="1" x14ac:dyDescent="0.3">
      <c r="A327" s="60"/>
      <c r="B327" s="159"/>
      <c r="C327" s="14"/>
      <c r="D327" s="14"/>
      <c r="E327" s="6"/>
      <c r="F327" s="6"/>
      <c r="G327" s="6"/>
      <c r="H327" s="6"/>
      <c r="I327" s="6"/>
      <c r="J327" s="6"/>
      <c r="K327" s="1"/>
      <c r="L327" s="16"/>
      <c r="M327" s="16"/>
      <c r="N327" s="284" t="s">
        <v>456</v>
      </c>
      <c r="O327" s="282">
        <v>0</v>
      </c>
      <c r="P327" s="282">
        <v>25</v>
      </c>
    </row>
    <row r="328" spans="1:24" ht="158.4" hidden="1" x14ac:dyDescent="0.3">
      <c r="A328" s="60"/>
      <c r="B328" s="159"/>
      <c r="C328" s="14"/>
      <c r="D328" s="14"/>
      <c r="E328" s="6"/>
      <c r="F328" s="6"/>
      <c r="G328" s="6"/>
      <c r="H328" s="6"/>
      <c r="I328" s="6"/>
      <c r="J328" s="6"/>
      <c r="K328" s="1"/>
      <c r="L328" s="16"/>
      <c r="M328" s="16"/>
      <c r="N328" s="284" t="s">
        <v>540</v>
      </c>
      <c r="O328" s="282">
        <v>25.01</v>
      </c>
      <c r="P328" s="282">
        <v>75</v>
      </c>
    </row>
    <row r="329" spans="1:24" ht="86.4" hidden="1" x14ac:dyDescent="0.3">
      <c r="A329" s="60"/>
      <c r="B329" s="159"/>
      <c r="C329" s="14"/>
      <c r="D329" s="14"/>
      <c r="E329" s="6"/>
      <c r="F329" s="6"/>
      <c r="G329" s="6"/>
      <c r="H329" s="6"/>
      <c r="I329" s="6"/>
      <c r="J329" s="6"/>
      <c r="K329" s="1"/>
      <c r="L329" s="16"/>
      <c r="M329" s="16"/>
      <c r="N329" s="284" t="s">
        <v>64</v>
      </c>
      <c r="O329" s="282">
        <v>75.010000000000005</v>
      </c>
      <c r="P329" s="282">
        <v>95</v>
      </c>
    </row>
    <row r="330" spans="1:24" ht="86.4" hidden="1" x14ac:dyDescent="0.3">
      <c r="A330" s="60"/>
      <c r="B330" s="159"/>
      <c r="C330" s="14"/>
      <c r="D330" s="14"/>
      <c r="E330" s="6"/>
      <c r="F330" s="6"/>
      <c r="G330" s="6"/>
      <c r="H330" s="6"/>
      <c r="I330" s="6"/>
      <c r="J330" s="6"/>
      <c r="K330" s="1"/>
      <c r="L330" s="16"/>
      <c r="M330" s="16"/>
      <c r="N330" s="284" t="s">
        <v>65</v>
      </c>
      <c r="O330" s="282">
        <v>95.01</v>
      </c>
      <c r="P330" s="282">
        <v>150</v>
      </c>
    </row>
    <row r="331" spans="1:24" ht="172.8" hidden="1" x14ac:dyDescent="0.3">
      <c r="A331" s="60"/>
      <c r="B331" s="159"/>
      <c r="C331" s="14"/>
      <c r="D331" s="14"/>
      <c r="E331" s="6"/>
      <c r="F331" s="6"/>
      <c r="G331" s="6"/>
      <c r="H331" s="6"/>
      <c r="I331" s="6"/>
      <c r="J331" s="6"/>
      <c r="K331" s="1"/>
      <c r="L331" s="16"/>
      <c r="M331" s="16"/>
      <c r="N331" s="284" t="s">
        <v>454</v>
      </c>
      <c r="O331" s="282">
        <v>150.01</v>
      </c>
      <c r="P331" s="282">
        <v>500</v>
      </c>
    </row>
    <row r="332" spans="1:24" ht="172.8" hidden="1" x14ac:dyDescent="0.3">
      <c r="A332" s="60"/>
      <c r="B332" s="159"/>
      <c r="C332" s="14"/>
      <c r="D332" s="14"/>
      <c r="E332" s="6"/>
      <c r="F332" s="6"/>
      <c r="G332" s="6"/>
      <c r="H332" s="6"/>
      <c r="I332" s="6"/>
      <c r="J332" s="6"/>
      <c r="K332" s="1"/>
      <c r="L332" s="16"/>
      <c r="M332" s="16"/>
      <c r="N332" s="284" t="s">
        <v>455</v>
      </c>
      <c r="O332" s="282">
        <v>500.01</v>
      </c>
      <c r="P332" s="282">
        <v>1500</v>
      </c>
    </row>
    <row r="333" spans="1:24" hidden="1" x14ac:dyDescent="0.3">
      <c r="A333" s="60"/>
      <c r="B333" s="159"/>
      <c r="C333" s="14"/>
      <c r="D333" s="14"/>
      <c r="E333" s="6"/>
      <c r="F333" s="6"/>
      <c r="G333" s="6"/>
      <c r="H333" s="6"/>
      <c r="I333" s="6"/>
      <c r="J333" s="6"/>
      <c r="L333" s="16"/>
      <c r="M333" s="16"/>
      <c r="N333" s="282" t="s">
        <v>5</v>
      </c>
    </row>
    <row r="334" spans="1:24" x14ac:dyDescent="0.3">
      <c r="A334" s="60" t="s">
        <v>188</v>
      </c>
      <c r="B334" s="159" t="s">
        <v>188</v>
      </c>
      <c r="C334" s="14"/>
      <c r="D334" s="14"/>
      <c r="E334" s="6"/>
      <c r="F334" s="6"/>
      <c r="G334" s="6"/>
      <c r="H334" s="6"/>
      <c r="I334" s="6"/>
      <c r="J334" s="6"/>
      <c r="K334" s="6"/>
      <c r="L334" s="16"/>
      <c r="M334" s="16"/>
    </row>
    <row r="335" spans="1:24" ht="99" customHeight="1" x14ac:dyDescent="0.3">
      <c r="A335" s="60" t="s">
        <v>188</v>
      </c>
      <c r="B335" s="159" t="s">
        <v>188</v>
      </c>
      <c r="C335" s="14"/>
      <c r="D335" s="14"/>
      <c r="E335" s="353" t="str">
        <f>IF(AND(G325&gt;=0,G325&lt;=95),N336,IF(AND(G325&gt;=95,G325&lt;=1800),N337,N338))</f>
        <v>Verify Data Entry</v>
      </c>
      <c r="F335" s="353"/>
      <c r="G335" s="353"/>
      <c r="H335" s="353"/>
      <c r="I335" s="353"/>
      <c r="J335" s="353"/>
      <c r="K335" s="353"/>
      <c r="L335" s="16"/>
      <c r="M335" s="16"/>
    </row>
    <row r="336" spans="1:24" ht="129.6" hidden="1" x14ac:dyDescent="0.3">
      <c r="A336" s="60"/>
      <c r="B336" s="159"/>
      <c r="C336" s="14"/>
      <c r="D336" s="14"/>
      <c r="E336" s="17"/>
      <c r="F336" s="6"/>
      <c r="G336" s="4"/>
      <c r="H336" s="6"/>
      <c r="I336" s="6"/>
      <c r="J336" s="6"/>
      <c r="K336" s="6"/>
      <c r="L336" s="16"/>
      <c r="M336" s="16"/>
      <c r="N336" s="284" t="s">
        <v>97</v>
      </c>
    </row>
    <row r="337" spans="1:24" hidden="1" x14ac:dyDescent="0.3">
      <c r="A337" s="60"/>
      <c r="B337" s="159"/>
      <c r="C337" s="14"/>
      <c r="D337" s="14"/>
      <c r="E337" s="6"/>
      <c r="F337" s="6"/>
      <c r="G337" s="6"/>
      <c r="H337" s="6"/>
      <c r="I337" s="6"/>
      <c r="J337" s="6"/>
      <c r="K337" s="6"/>
      <c r="L337" s="16"/>
      <c r="M337" s="16"/>
      <c r="N337" s="284" t="s">
        <v>66</v>
      </c>
    </row>
    <row r="338" spans="1:24" hidden="1" x14ac:dyDescent="0.3">
      <c r="A338" s="60"/>
      <c r="B338" s="159"/>
      <c r="C338" s="14"/>
      <c r="D338" s="14"/>
      <c r="E338" s="6"/>
      <c r="F338" s="6"/>
      <c r="G338" s="6"/>
      <c r="H338" s="6"/>
      <c r="I338" s="6"/>
      <c r="J338" s="6"/>
      <c r="K338" s="6"/>
      <c r="L338" s="16"/>
      <c r="M338" s="16"/>
      <c r="N338" s="284" t="s">
        <v>5</v>
      </c>
    </row>
    <row r="339" spans="1:24" hidden="1" x14ac:dyDescent="0.3">
      <c r="A339" s="60"/>
      <c r="B339" s="159"/>
      <c r="C339" s="14"/>
      <c r="D339" s="14"/>
      <c r="E339" s="6"/>
      <c r="F339" s="6"/>
      <c r="G339" s="6"/>
      <c r="H339" s="6"/>
      <c r="I339" s="6"/>
      <c r="J339" s="6"/>
      <c r="K339" s="6"/>
      <c r="L339" s="16"/>
      <c r="M339" s="16"/>
      <c r="N339" s="284"/>
    </row>
    <row r="340" spans="1:24" ht="15" thickBot="1" x14ac:dyDescent="0.35">
      <c r="A340" s="61" t="s">
        <v>188</v>
      </c>
      <c r="B340" s="159" t="s">
        <v>188</v>
      </c>
      <c r="C340" s="14"/>
      <c r="D340" s="18"/>
      <c r="E340" s="19"/>
      <c r="F340" s="19"/>
      <c r="G340" s="19"/>
      <c r="H340" s="19"/>
      <c r="I340" s="19"/>
      <c r="J340" s="19"/>
      <c r="K340" s="19"/>
      <c r="L340" s="20"/>
      <c r="M340" s="16"/>
      <c r="X340" s="285"/>
    </row>
    <row r="341" spans="1:24" ht="15" thickBot="1" x14ac:dyDescent="0.35">
      <c r="A341" s="60" t="s">
        <v>188</v>
      </c>
      <c r="B341" s="159" t="s">
        <v>188</v>
      </c>
      <c r="C341" s="14"/>
      <c r="D341" s="6"/>
      <c r="E341" s="6"/>
      <c r="F341" s="6"/>
      <c r="G341" s="6"/>
      <c r="H341" s="6"/>
      <c r="I341" s="6"/>
      <c r="J341" s="6"/>
      <c r="K341" s="6"/>
      <c r="L341" s="6"/>
      <c r="M341" s="16"/>
    </row>
    <row r="342" spans="1:24" ht="8.4" customHeight="1" thickBot="1" x14ac:dyDescent="0.35">
      <c r="A342" s="60" t="s">
        <v>188</v>
      </c>
      <c r="B342" s="159" t="s">
        <v>188</v>
      </c>
      <c r="C342" s="14"/>
      <c r="D342" s="11"/>
      <c r="E342" s="12"/>
      <c r="F342" s="12"/>
      <c r="G342" s="12"/>
      <c r="H342" s="12"/>
      <c r="I342" s="12"/>
      <c r="J342" s="12"/>
      <c r="K342" s="12"/>
      <c r="L342" s="13"/>
      <c r="M342" s="16"/>
    </row>
    <row r="343" spans="1:24" ht="18.600000000000001" thickBot="1" x14ac:dyDescent="0.4">
      <c r="A343" s="60" t="s">
        <v>188</v>
      </c>
      <c r="B343" s="159" t="s">
        <v>188</v>
      </c>
      <c r="C343" s="14"/>
      <c r="D343" s="14"/>
      <c r="E343" s="23" t="s">
        <v>90</v>
      </c>
      <c r="F343" s="6"/>
      <c r="G343" s="31" t="s">
        <v>183</v>
      </c>
      <c r="H343" s="24" t="s">
        <v>59</v>
      </c>
      <c r="I343" s="6"/>
      <c r="J343" s="6"/>
      <c r="K343" s="15" t="s">
        <v>7</v>
      </c>
      <c r="L343" s="16"/>
      <c r="M343" s="16"/>
    </row>
    <row r="344" spans="1:24" ht="201.45" customHeight="1" thickBot="1" x14ac:dyDescent="0.35">
      <c r="A344" s="60" t="s">
        <v>188</v>
      </c>
      <c r="B344" s="159" t="s">
        <v>188</v>
      </c>
      <c r="C344" s="14"/>
      <c r="D344" s="14"/>
      <c r="E344" s="6"/>
      <c r="F344" s="6"/>
      <c r="G344" s="6"/>
      <c r="H344" s="6"/>
      <c r="I344" s="6"/>
      <c r="J344" s="6"/>
      <c r="K344" s="2" t="str">
        <f>IF(AND(G343&gt;=O345,G343&lt;=P345),N345,IF(AND(G343&gt;=O346,G343&lt;=P346),N346,IF(AND(G343&gt;=O347,G343&lt;=P347),N347,IF(AND(G343&gt;=O348,G343&lt;=P348),N348,IF(AND(G343&gt;=O349,G343&lt;=P349),N349,IF(AND(G343&gt;=O350,G343&lt;=P350),N350,N351))))))</f>
        <v xml:space="preserve">Verify Data Entry - Enter 0 for N.N </v>
      </c>
      <c r="L344" s="16"/>
      <c r="M344" s="16"/>
      <c r="O344" s="282" t="s">
        <v>0</v>
      </c>
      <c r="P344" s="282" t="s">
        <v>1</v>
      </c>
    </row>
    <row r="345" spans="1:24" ht="158.4" hidden="1" x14ac:dyDescent="0.3">
      <c r="A345" s="60"/>
      <c r="B345" s="159"/>
      <c r="C345" s="14"/>
      <c r="D345" s="14"/>
      <c r="E345" s="6"/>
      <c r="F345" s="6"/>
      <c r="G345" s="6"/>
      <c r="H345" s="6"/>
      <c r="I345" s="6"/>
      <c r="J345" s="6"/>
      <c r="K345" s="1"/>
      <c r="L345" s="16"/>
      <c r="M345" s="16"/>
      <c r="N345" s="284" t="s">
        <v>517</v>
      </c>
      <c r="O345" s="282">
        <v>0</v>
      </c>
      <c r="P345" s="282">
        <v>0.7</v>
      </c>
    </row>
    <row r="346" spans="1:24" ht="187.2" hidden="1" x14ac:dyDescent="0.3">
      <c r="A346" s="60"/>
      <c r="B346" s="159"/>
      <c r="C346" s="14"/>
      <c r="D346" s="14"/>
      <c r="E346" s="6"/>
      <c r="F346" s="6"/>
      <c r="G346" s="6"/>
      <c r="H346" s="6"/>
      <c r="I346" s="6"/>
      <c r="J346" s="6"/>
      <c r="K346" s="1"/>
      <c r="L346" s="16"/>
      <c r="M346" s="16"/>
      <c r="N346" s="284" t="s">
        <v>518</v>
      </c>
      <c r="O346" s="282">
        <v>0.71</v>
      </c>
      <c r="P346" s="282">
        <v>5</v>
      </c>
    </row>
    <row r="347" spans="1:24" ht="140.4" hidden="1" customHeight="1" x14ac:dyDescent="0.3">
      <c r="A347" s="60"/>
      <c r="B347" s="159"/>
      <c r="C347" s="14"/>
      <c r="D347" s="14"/>
      <c r="E347" s="6"/>
      <c r="F347" s="6"/>
      <c r="G347" s="6"/>
      <c r="H347" s="6"/>
      <c r="I347" s="6"/>
      <c r="J347" s="6"/>
      <c r="K347" s="1"/>
      <c r="L347" s="16"/>
      <c r="M347" s="16"/>
      <c r="N347" s="284" t="s">
        <v>310</v>
      </c>
      <c r="O347" s="282">
        <v>5.01</v>
      </c>
      <c r="P347" s="282">
        <v>10</v>
      </c>
    </row>
    <row r="348" spans="1:24" ht="144" hidden="1" x14ac:dyDescent="0.3">
      <c r="A348" s="60"/>
      <c r="B348" s="159"/>
      <c r="C348" s="14"/>
      <c r="D348" s="14"/>
      <c r="E348" s="6"/>
      <c r="F348" s="6"/>
      <c r="G348" s="6"/>
      <c r="H348" s="6"/>
      <c r="I348" s="6"/>
      <c r="J348" s="6"/>
      <c r="K348" s="1"/>
      <c r="L348" s="16"/>
      <c r="M348" s="16"/>
      <c r="N348" s="284" t="s">
        <v>309</v>
      </c>
      <c r="O348" s="282">
        <v>10.01</v>
      </c>
      <c r="P348" s="282">
        <v>30</v>
      </c>
    </row>
    <row r="349" spans="1:24" ht="144" hidden="1" x14ac:dyDescent="0.3">
      <c r="A349" s="60"/>
      <c r="B349" s="159"/>
      <c r="C349" s="14"/>
      <c r="D349" s="14"/>
      <c r="E349" s="6"/>
      <c r="F349" s="6"/>
      <c r="G349" s="6"/>
      <c r="H349" s="6"/>
      <c r="I349" s="6"/>
      <c r="J349" s="6"/>
      <c r="K349" s="1"/>
      <c r="L349" s="16"/>
      <c r="M349" s="16"/>
      <c r="N349" s="284" t="s">
        <v>309</v>
      </c>
      <c r="O349" s="282">
        <v>30.01</v>
      </c>
      <c r="P349" s="282">
        <v>40</v>
      </c>
    </row>
    <row r="350" spans="1:24" ht="144" hidden="1" x14ac:dyDescent="0.3">
      <c r="A350" s="60"/>
      <c r="B350" s="159"/>
      <c r="C350" s="14"/>
      <c r="D350" s="14"/>
      <c r="E350" s="6"/>
      <c r="F350" s="6"/>
      <c r="G350" s="6"/>
      <c r="H350" s="6"/>
      <c r="I350" s="6"/>
      <c r="J350" s="6"/>
      <c r="K350" s="1"/>
      <c r="L350" s="16"/>
      <c r="M350" s="16"/>
      <c r="N350" s="284" t="s">
        <v>309</v>
      </c>
      <c r="O350" s="282">
        <v>40.01</v>
      </c>
      <c r="P350" s="282">
        <v>50</v>
      </c>
    </row>
    <row r="351" spans="1:24" hidden="1" x14ac:dyDescent="0.3">
      <c r="A351" s="60"/>
      <c r="B351" s="159"/>
      <c r="C351" s="14"/>
      <c r="D351" s="14"/>
      <c r="E351" s="6"/>
      <c r="F351" s="6"/>
      <c r="G351" s="6"/>
      <c r="H351" s="6"/>
      <c r="I351" s="6"/>
      <c r="J351" s="6"/>
      <c r="L351" s="16"/>
      <c r="M351" s="16"/>
      <c r="N351" s="282" t="s">
        <v>351</v>
      </c>
    </row>
    <row r="352" spans="1:24" hidden="1" x14ac:dyDescent="0.3">
      <c r="A352" s="60"/>
      <c r="B352" s="159"/>
      <c r="C352" s="14"/>
      <c r="D352" s="14"/>
      <c r="E352" s="6"/>
      <c r="F352" s="6"/>
      <c r="G352" s="6"/>
      <c r="H352" s="6"/>
      <c r="I352" s="6"/>
      <c r="J352" s="6"/>
      <c r="K352" s="6"/>
      <c r="L352" s="16"/>
      <c r="M352" s="16"/>
    </row>
    <row r="353" spans="1:24" ht="15" thickBot="1" x14ac:dyDescent="0.35">
      <c r="A353" s="61" t="s">
        <v>188</v>
      </c>
      <c r="B353" s="159" t="s">
        <v>188</v>
      </c>
      <c r="C353" s="14"/>
      <c r="D353" s="18"/>
      <c r="E353" s="19"/>
      <c r="F353" s="19"/>
      <c r="G353" s="19"/>
      <c r="H353" s="19"/>
      <c r="I353" s="19"/>
      <c r="J353" s="19"/>
      <c r="K353" s="19"/>
      <c r="L353" s="20"/>
      <c r="M353" s="16"/>
    </row>
    <row r="354" spans="1:24" ht="15" thickBot="1" x14ac:dyDescent="0.35">
      <c r="A354" s="60" t="s">
        <v>188</v>
      </c>
      <c r="B354" s="159" t="s">
        <v>188</v>
      </c>
      <c r="C354" s="14"/>
      <c r="D354" s="6"/>
      <c r="E354" s="6"/>
      <c r="F354" s="6"/>
      <c r="G354" s="6"/>
      <c r="H354" s="6"/>
      <c r="I354" s="6"/>
      <c r="J354" s="6"/>
      <c r="K354" s="6"/>
      <c r="L354" s="6"/>
      <c r="M354" s="16"/>
    </row>
    <row r="355" spans="1:24" ht="8.4" customHeight="1" thickBot="1" x14ac:dyDescent="0.35">
      <c r="A355" s="60" t="s">
        <v>188</v>
      </c>
      <c r="B355" s="159" t="s">
        <v>188</v>
      </c>
      <c r="C355" s="14"/>
      <c r="D355" s="11"/>
      <c r="E355" s="12"/>
      <c r="F355" s="12"/>
      <c r="G355" s="12"/>
      <c r="H355" s="12"/>
      <c r="I355" s="12"/>
      <c r="J355" s="12"/>
      <c r="K355" s="12"/>
      <c r="L355" s="13"/>
      <c r="M355" s="16"/>
    </row>
    <row r="356" spans="1:24" ht="18.600000000000001" thickBot="1" x14ac:dyDescent="0.4">
      <c r="A356" s="60" t="s">
        <v>188</v>
      </c>
      <c r="B356" s="159" t="s">
        <v>188</v>
      </c>
      <c r="C356" s="14"/>
      <c r="D356" s="14"/>
      <c r="E356" s="23" t="s">
        <v>58</v>
      </c>
      <c r="F356" s="6"/>
      <c r="G356" s="31" t="s">
        <v>183</v>
      </c>
      <c r="H356" s="24" t="s">
        <v>59</v>
      </c>
      <c r="I356" s="6"/>
      <c r="J356" s="6"/>
      <c r="K356" s="15" t="s">
        <v>7</v>
      </c>
      <c r="L356" s="16"/>
      <c r="M356" s="16"/>
    </row>
    <row r="357" spans="1:24" ht="210" customHeight="1" thickBot="1" x14ac:dyDescent="0.35">
      <c r="A357" s="60" t="s">
        <v>188</v>
      </c>
      <c r="B357" s="159" t="s">
        <v>188</v>
      </c>
      <c r="C357" s="14"/>
      <c r="D357" s="14"/>
      <c r="E357" s="6"/>
      <c r="F357" s="6"/>
      <c r="G357" s="6"/>
      <c r="H357" s="6"/>
      <c r="I357" s="6"/>
      <c r="J357" s="6"/>
      <c r="K357" s="2" t="str">
        <f>IF(AND(G356&gt;=O358,G356&lt;=P358),N358,IF(AND(G356&gt;=O359,G356&lt;=P359),N359,IF(AND(G356&gt;=O360,G356&lt;=P360),N360,IF(AND(G356&gt;=O361,G356&lt;=P361),N361,IF(AND(G356&gt;=O362,G356&lt;=P362),N362,IF(AND(G356&gt;=O363,G356&lt;=P363),N363,IF(AND(G356&gt;=O364,G356&lt;=P364),N364,N365)))))))</f>
        <v xml:space="preserve">Verify Data Entry - Enter 0 for N.N </v>
      </c>
      <c r="L357" s="16"/>
      <c r="M357" s="16"/>
      <c r="O357" s="282" t="s">
        <v>0</v>
      </c>
      <c r="P357" s="282" t="s">
        <v>1</v>
      </c>
    </row>
    <row r="358" spans="1:24" ht="100.8" hidden="1" x14ac:dyDescent="0.3">
      <c r="A358" s="60"/>
      <c r="B358" s="159"/>
      <c r="C358" s="14"/>
      <c r="D358" s="14"/>
      <c r="E358" s="6"/>
      <c r="F358" s="6"/>
      <c r="G358" s="6"/>
      <c r="H358" s="6"/>
      <c r="I358" s="6"/>
      <c r="J358" s="6"/>
      <c r="K358" s="1"/>
      <c r="L358" s="16"/>
      <c r="M358" s="16"/>
      <c r="N358" s="284" t="s">
        <v>448</v>
      </c>
      <c r="O358" s="282">
        <v>0</v>
      </c>
      <c r="P358" s="282">
        <v>50</v>
      </c>
    </row>
    <row r="359" spans="1:24" ht="86.4" hidden="1" x14ac:dyDescent="0.3">
      <c r="A359" s="60"/>
      <c r="B359" s="159"/>
      <c r="C359" s="14"/>
      <c r="D359" s="14"/>
      <c r="E359" s="6"/>
      <c r="F359" s="6"/>
      <c r="G359" s="6"/>
      <c r="H359" s="6"/>
      <c r="I359" s="6"/>
      <c r="J359" s="6"/>
      <c r="K359" s="1"/>
      <c r="L359" s="16"/>
      <c r="M359" s="16"/>
      <c r="N359" s="284" t="s">
        <v>449</v>
      </c>
      <c r="O359" s="282">
        <v>50.01</v>
      </c>
      <c r="P359" s="282">
        <v>80</v>
      </c>
    </row>
    <row r="360" spans="1:24" ht="72" hidden="1" x14ac:dyDescent="0.3">
      <c r="A360" s="60"/>
      <c r="B360" s="159"/>
      <c r="C360" s="14"/>
      <c r="D360" s="14"/>
      <c r="E360" s="6"/>
      <c r="F360" s="6"/>
      <c r="G360" s="6"/>
      <c r="H360" s="6"/>
      <c r="I360" s="6"/>
      <c r="J360" s="6"/>
      <c r="K360" s="1"/>
      <c r="L360" s="16"/>
      <c r="M360" s="16"/>
      <c r="N360" s="284" t="s">
        <v>450</v>
      </c>
      <c r="O360" s="282">
        <v>80.010000000000005</v>
      </c>
      <c r="P360" s="282">
        <v>100</v>
      </c>
    </row>
    <row r="361" spans="1:24" hidden="1" x14ac:dyDescent="0.3">
      <c r="A361" s="60"/>
      <c r="B361" s="159"/>
      <c r="C361" s="14"/>
      <c r="D361" s="14"/>
      <c r="E361" s="6"/>
      <c r="F361" s="6"/>
      <c r="G361" s="6"/>
      <c r="H361" s="6"/>
      <c r="I361" s="6"/>
      <c r="J361" s="6"/>
      <c r="K361" s="1"/>
      <c r="L361" s="16"/>
      <c r="M361" s="16"/>
      <c r="N361" s="284" t="s">
        <v>27</v>
      </c>
      <c r="O361" s="282">
        <v>100.01</v>
      </c>
      <c r="P361" s="282">
        <v>280</v>
      </c>
    </row>
    <row r="362" spans="1:24" ht="201.6" hidden="1" x14ac:dyDescent="0.3">
      <c r="A362" s="60"/>
      <c r="B362" s="159"/>
      <c r="C362" s="14"/>
      <c r="D362" s="14"/>
      <c r="E362" s="6"/>
      <c r="F362" s="6"/>
      <c r="G362" s="6"/>
      <c r="H362" s="6"/>
      <c r="I362" s="6"/>
      <c r="J362" s="6"/>
      <c r="K362" s="1"/>
      <c r="L362" s="16"/>
      <c r="M362" s="16"/>
      <c r="N362" s="284" t="s">
        <v>451</v>
      </c>
      <c r="O362" s="282">
        <v>280.01</v>
      </c>
      <c r="P362" s="282">
        <v>800</v>
      </c>
    </row>
    <row r="363" spans="1:24" ht="201.6" hidden="1" x14ac:dyDescent="0.3">
      <c r="A363" s="60"/>
      <c r="B363" s="159"/>
      <c r="C363" s="14"/>
      <c r="D363" s="14"/>
      <c r="E363" s="6"/>
      <c r="F363" s="6"/>
      <c r="G363" s="6"/>
      <c r="H363" s="6"/>
      <c r="I363" s="6"/>
      <c r="J363" s="6"/>
      <c r="K363" s="1"/>
      <c r="L363" s="16"/>
      <c r="M363" s="16"/>
      <c r="N363" s="284" t="s">
        <v>452</v>
      </c>
      <c r="O363" s="282">
        <v>800.01</v>
      </c>
      <c r="P363" s="282">
        <v>1200</v>
      </c>
    </row>
    <row r="364" spans="1:24" ht="201.6" hidden="1" x14ac:dyDescent="0.3">
      <c r="A364" s="60"/>
      <c r="B364" s="159"/>
      <c r="C364" s="14"/>
      <c r="D364" s="14"/>
      <c r="E364" s="6"/>
      <c r="F364" s="6"/>
      <c r="G364" s="6"/>
      <c r="H364" s="6"/>
      <c r="I364" s="6"/>
      <c r="J364" s="6"/>
      <c r="K364" s="1"/>
      <c r="L364" s="16"/>
      <c r="M364" s="16"/>
      <c r="N364" s="284" t="s">
        <v>453</v>
      </c>
      <c r="O364" s="282">
        <v>1200.01</v>
      </c>
      <c r="P364" s="282">
        <v>3500</v>
      </c>
    </row>
    <row r="365" spans="1:24" hidden="1" x14ac:dyDescent="0.3">
      <c r="A365" s="60"/>
      <c r="B365" s="159"/>
      <c r="C365" s="14"/>
      <c r="D365" s="14"/>
      <c r="E365" s="6"/>
      <c r="F365" s="6"/>
      <c r="G365" s="6"/>
      <c r="H365" s="6"/>
      <c r="I365" s="6"/>
      <c r="J365" s="6"/>
      <c r="L365" s="16"/>
      <c r="M365" s="16"/>
      <c r="N365" s="282" t="s">
        <v>351</v>
      </c>
    </row>
    <row r="366" spans="1:24" hidden="1" x14ac:dyDescent="0.3">
      <c r="A366" s="60"/>
      <c r="B366" s="159"/>
      <c r="C366" s="14"/>
      <c r="D366" s="14"/>
      <c r="E366" s="6"/>
      <c r="F366" s="6"/>
      <c r="G366" s="6"/>
      <c r="H366" s="6"/>
      <c r="I366" s="6"/>
      <c r="J366" s="6"/>
      <c r="K366" s="6"/>
      <c r="L366" s="16"/>
      <c r="M366" s="16"/>
    </row>
    <row r="367" spans="1:24" ht="15" thickBot="1" x14ac:dyDescent="0.35">
      <c r="A367" s="61" t="s">
        <v>188</v>
      </c>
      <c r="B367" s="159" t="s">
        <v>188</v>
      </c>
      <c r="C367" s="14"/>
      <c r="D367" s="18"/>
      <c r="E367" s="19"/>
      <c r="F367" s="19"/>
      <c r="G367" s="19"/>
      <c r="H367" s="19"/>
      <c r="I367" s="19"/>
      <c r="J367" s="19"/>
      <c r="K367" s="19"/>
      <c r="L367" s="20"/>
      <c r="M367" s="16"/>
      <c r="X367" s="285"/>
    </row>
    <row r="368" spans="1:24" ht="15" thickBot="1" x14ac:dyDescent="0.35">
      <c r="A368" s="60" t="s">
        <v>188</v>
      </c>
      <c r="B368" s="159" t="s">
        <v>188</v>
      </c>
      <c r="C368" s="14"/>
      <c r="D368" s="6"/>
      <c r="E368" s="6"/>
      <c r="F368" s="6"/>
      <c r="G368" s="6"/>
      <c r="H368" s="6"/>
      <c r="I368" s="6"/>
      <c r="J368" s="6"/>
      <c r="K368" s="6"/>
      <c r="L368" s="6"/>
      <c r="M368" s="16"/>
    </row>
    <row r="369" spans="1:16" ht="8.4" customHeight="1" thickBot="1" x14ac:dyDescent="0.35">
      <c r="A369" s="60" t="s">
        <v>188</v>
      </c>
      <c r="B369" s="159" t="s">
        <v>188</v>
      </c>
      <c r="C369" s="14"/>
      <c r="D369" s="11"/>
      <c r="E369" s="12"/>
      <c r="F369" s="12"/>
      <c r="G369" s="12"/>
      <c r="H369" s="12"/>
      <c r="I369" s="12"/>
      <c r="J369" s="12"/>
      <c r="K369" s="12"/>
      <c r="L369" s="13"/>
      <c r="M369" s="16"/>
    </row>
    <row r="370" spans="1:16" ht="18.600000000000001" thickBot="1" x14ac:dyDescent="0.4">
      <c r="A370" s="60" t="s">
        <v>188</v>
      </c>
      <c r="B370" s="159" t="s">
        <v>188</v>
      </c>
      <c r="C370" s="14"/>
      <c r="D370" s="14"/>
      <c r="E370" s="23" t="s">
        <v>78</v>
      </c>
      <c r="F370" s="6"/>
      <c r="G370" s="31" t="s">
        <v>183</v>
      </c>
      <c r="H370" s="24" t="s">
        <v>59</v>
      </c>
      <c r="I370" s="6"/>
      <c r="J370" s="6"/>
      <c r="K370" s="15" t="s">
        <v>7</v>
      </c>
      <c r="L370" s="16"/>
      <c r="M370" s="16"/>
    </row>
    <row r="371" spans="1:16" ht="286.05" customHeight="1" thickBot="1" x14ac:dyDescent="0.35">
      <c r="A371" s="60" t="s">
        <v>188</v>
      </c>
      <c r="B371" s="159" t="s">
        <v>188</v>
      </c>
      <c r="C371" s="14"/>
      <c r="D371" s="14"/>
      <c r="E371" s="6"/>
      <c r="F371" s="6"/>
      <c r="G371" s="6"/>
      <c r="H371" s="6"/>
      <c r="I371" s="6"/>
      <c r="J371" s="6"/>
      <c r="K371" s="2" t="str">
        <f>IF(AND(G370&gt;=O372,G370&lt;=P372),N372,IF(AND(G370&gt;=O373,G370&lt;=P373),N373,IF(AND(G370&gt;=O374,G370&lt;=P374),N374,IF(AND(G370&gt;=O375,G370&lt;=P375),N375,IF(AND(G370&gt;=O376,G370&lt;=P376),N376,IF(AND(G370&gt;=O377,G370&lt;=P377),N377,N378))))))</f>
        <v xml:space="preserve">Verify Data Entry - Enter 0 for N.N </v>
      </c>
      <c r="L371" s="16"/>
      <c r="M371" s="16"/>
      <c r="O371" s="282" t="s">
        <v>0</v>
      </c>
      <c r="P371" s="282" t="s">
        <v>1</v>
      </c>
    </row>
    <row r="372" spans="1:16" ht="297.45" hidden="1" customHeight="1" x14ac:dyDescent="0.3">
      <c r="A372" s="60"/>
      <c r="B372" s="159"/>
      <c r="C372" s="14"/>
      <c r="D372" s="14"/>
      <c r="E372" s="6"/>
      <c r="F372" s="6"/>
      <c r="G372" s="6"/>
      <c r="H372" s="6"/>
      <c r="I372" s="6"/>
      <c r="J372" s="6"/>
      <c r="K372" s="1"/>
      <c r="L372" s="16"/>
      <c r="M372" s="16"/>
      <c r="N372" s="295" t="s">
        <v>473</v>
      </c>
      <c r="O372" s="282">
        <v>0</v>
      </c>
      <c r="P372" s="282">
        <v>0.6</v>
      </c>
    </row>
    <row r="373" spans="1:16" ht="100.8" hidden="1" x14ac:dyDescent="0.3">
      <c r="A373" s="60"/>
      <c r="B373" s="159"/>
      <c r="C373" s="14"/>
      <c r="D373" s="14"/>
      <c r="E373" s="6"/>
      <c r="F373" s="6"/>
      <c r="G373" s="6"/>
      <c r="H373" s="6"/>
      <c r="I373" s="6"/>
      <c r="J373" s="6"/>
      <c r="K373" s="1"/>
      <c r="L373" s="16"/>
      <c r="M373" s="16"/>
      <c r="N373" s="284" t="s">
        <v>471</v>
      </c>
      <c r="O373" s="282">
        <v>0.61</v>
      </c>
      <c r="P373" s="282">
        <v>1.5</v>
      </c>
    </row>
    <row r="374" spans="1:16" ht="186.45" hidden="1" customHeight="1" x14ac:dyDescent="0.3">
      <c r="A374" s="60"/>
      <c r="B374" s="159"/>
      <c r="C374" s="14"/>
      <c r="D374" s="14"/>
      <c r="E374" s="6"/>
      <c r="F374" s="6"/>
      <c r="G374" s="6"/>
      <c r="H374" s="6"/>
      <c r="I374" s="6"/>
      <c r="J374" s="6"/>
      <c r="K374" s="1"/>
      <c r="L374" s="16"/>
      <c r="M374" s="16"/>
      <c r="N374" s="295" t="s">
        <v>472</v>
      </c>
      <c r="O374" s="282">
        <v>1.51</v>
      </c>
      <c r="P374" s="282">
        <v>2.5</v>
      </c>
    </row>
    <row r="375" spans="1:16" ht="196.05" hidden="1" customHeight="1" x14ac:dyDescent="0.3">
      <c r="A375" s="60"/>
      <c r="B375" s="159"/>
      <c r="C375" s="14"/>
      <c r="D375" s="14"/>
      <c r="E375" s="6"/>
      <c r="F375" s="6"/>
      <c r="G375" s="6"/>
      <c r="H375" s="6"/>
      <c r="I375" s="6"/>
      <c r="J375" s="6"/>
      <c r="K375" s="1"/>
      <c r="L375" s="16"/>
      <c r="M375" s="16"/>
      <c r="N375" s="284" t="s">
        <v>465</v>
      </c>
      <c r="O375" s="282">
        <v>2.5099999999999998</v>
      </c>
      <c r="P375" s="282">
        <v>5</v>
      </c>
    </row>
    <row r="376" spans="1:16" ht="197.55" hidden="1" customHeight="1" x14ac:dyDescent="0.3">
      <c r="A376" s="60"/>
      <c r="B376" s="159"/>
      <c r="C376" s="14"/>
      <c r="D376" s="14"/>
      <c r="E376" s="6"/>
      <c r="F376" s="6"/>
      <c r="G376" s="6"/>
      <c r="H376" s="6"/>
      <c r="I376" s="6"/>
      <c r="J376" s="6"/>
      <c r="K376" s="1"/>
      <c r="L376" s="16"/>
      <c r="M376" s="16"/>
      <c r="N376" s="295" t="s">
        <v>466</v>
      </c>
      <c r="O376" s="282">
        <v>5.01</v>
      </c>
      <c r="P376" s="282">
        <v>10</v>
      </c>
    </row>
    <row r="377" spans="1:16" ht="202.95" hidden="1" customHeight="1" x14ac:dyDescent="0.3">
      <c r="A377" s="60"/>
      <c r="B377" s="159"/>
      <c r="C377" s="14"/>
      <c r="D377" s="14"/>
      <c r="E377" s="6"/>
      <c r="F377" s="6"/>
      <c r="G377" s="6"/>
      <c r="H377" s="6"/>
      <c r="I377" s="6"/>
      <c r="J377" s="6"/>
      <c r="K377" s="1"/>
      <c r="L377" s="16"/>
      <c r="M377" s="16"/>
      <c r="N377" s="284" t="s">
        <v>467</v>
      </c>
      <c r="O377" s="282">
        <v>10.01</v>
      </c>
      <c r="P377" s="282">
        <v>50</v>
      </c>
    </row>
    <row r="378" spans="1:16" hidden="1" x14ac:dyDescent="0.3">
      <c r="A378" s="60"/>
      <c r="B378" s="159"/>
      <c r="C378" s="14"/>
      <c r="D378" s="14"/>
      <c r="E378" s="6"/>
      <c r="F378" s="6"/>
      <c r="G378" s="6"/>
      <c r="H378" s="6"/>
      <c r="I378" s="6"/>
      <c r="J378" s="6"/>
      <c r="L378" s="16"/>
      <c r="M378" s="16"/>
      <c r="N378" s="296" t="s">
        <v>351</v>
      </c>
    </row>
    <row r="379" spans="1:16" x14ac:dyDescent="0.3">
      <c r="A379" s="60" t="s">
        <v>188</v>
      </c>
      <c r="B379" s="159" t="s">
        <v>188</v>
      </c>
      <c r="C379" s="14"/>
      <c r="D379" s="14"/>
      <c r="E379" s="6"/>
      <c r="F379" s="6"/>
      <c r="G379" s="6"/>
      <c r="H379" s="6"/>
      <c r="I379" s="6"/>
      <c r="J379" s="6"/>
      <c r="K379" s="6"/>
      <c r="L379" s="16"/>
      <c r="M379" s="16"/>
    </row>
    <row r="380" spans="1:16" x14ac:dyDescent="0.3">
      <c r="A380" s="60" t="s">
        <v>188</v>
      </c>
      <c r="B380" s="159" t="s">
        <v>188</v>
      </c>
      <c r="C380" s="14"/>
      <c r="D380" s="14"/>
      <c r="E380" s="15" t="str">
        <f>IF(AND(G370&gt;=0,G370&lt;=2.5),N381,IF(AND(G370&gt;=2.5,G370&lt;=50),N382,N383))</f>
        <v>Verify Data Entry</v>
      </c>
      <c r="F380" s="6"/>
      <c r="G380" s="6"/>
      <c r="H380" s="6"/>
      <c r="I380" s="6"/>
      <c r="J380" s="6"/>
      <c r="K380" s="6"/>
      <c r="L380" s="16"/>
      <c r="M380" s="16"/>
    </row>
    <row r="381" spans="1:16" x14ac:dyDescent="0.3">
      <c r="A381" s="60" t="s">
        <v>188</v>
      </c>
      <c r="B381" s="159" t="s">
        <v>188</v>
      </c>
      <c r="C381" s="14"/>
      <c r="D381" s="14"/>
      <c r="E381" s="17">
        <f>IF(AND(E380=N381),X386,0)</f>
        <v>0</v>
      </c>
      <c r="F381" s="6" t="s">
        <v>80</v>
      </c>
      <c r="G381" s="4"/>
      <c r="H381" s="6"/>
      <c r="I381" s="6"/>
      <c r="J381" s="6"/>
      <c r="K381" s="6"/>
      <c r="L381" s="16"/>
      <c r="M381" s="16"/>
      <c r="N381" s="284" t="s">
        <v>298</v>
      </c>
    </row>
    <row r="382" spans="1:16" hidden="1" x14ac:dyDescent="0.3">
      <c r="A382" s="60"/>
      <c r="B382" s="159"/>
      <c r="C382" s="14"/>
      <c r="D382" s="14"/>
      <c r="E382" s="6"/>
      <c r="F382" s="6"/>
      <c r="G382" s="6"/>
      <c r="H382" s="6"/>
      <c r="I382" s="6"/>
      <c r="J382" s="6"/>
      <c r="K382" s="6"/>
      <c r="L382" s="16"/>
      <c r="M382" s="16"/>
      <c r="N382" s="284" t="s">
        <v>79</v>
      </c>
    </row>
    <row r="383" spans="1:16" x14ac:dyDescent="0.3">
      <c r="A383" s="60" t="s">
        <v>188</v>
      </c>
      <c r="B383" s="159" t="s">
        <v>188</v>
      </c>
      <c r="C383" s="14"/>
      <c r="D383" s="14"/>
      <c r="E383" s="15" t="s">
        <v>81</v>
      </c>
      <c r="F383" s="6"/>
      <c r="G383" s="6"/>
      <c r="H383" s="6"/>
      <c r="I383" s="6"/>
      <c r="J383" s="6"/>
      <c r="K383" s="6"/>
      <c r="L383" s="16"/>
      <c r="M383" s="16"/>
      <c r="N383" s="284" t="s">
        <v>5</v>
      </c>
    </row>
    <row r="384" spans="1:16" hidden="1" x14ac:dyDescent="0.3">
      <c r="A384" s="60"/>
      <c r="B384" s="159"/>
      <c r="C384" s="14"/>
      <c r="D384" s="14"/>
      <c r="E384" s="6"/>
      <c r="F384" s="6"/>
      <c r="G384" s="6"/>
      <c r="H384" s="6"/>
      <c r="I384" s="6"/>
      <c r="J384" s="6"/>
      <c r="K384" s="6"/>
      <c r="L384" s="16"/>
      <c r="M384" s="16"/>
      <c r="N384" s="284"/>
    </row>
    <row r="385" spans="1:24" hidden="1" x14ac:dyDescent="0.3">
      <c r="A385" s="62"/>
      <c r="B385" s="159"/>
      <c r="C385" s="14"/>
      <c r="D385" s="14"/>
      <c r="E385" s="6"/>
      <c r="F385" s="6"/>
      <c r="G385" s="6"/>
      <c r="H385" s="6"/>
      <c r="I385" s="6"/>
      <c r="J385" s="6"/>
      <c r="K385" s="6"/>
      <c r="L385" s="16"/>
      <c r="M385" s="16"/>
      <c r="O385" s="282" t="s">
        <v>14</v>
      </c>
      <c r="P385" s="282" t="s">
        <v>15</v>
      </c>
      <c r="Q385" s="282" t="s">
        <v>16</v>
      </c>
      <c r="R385" s="282" t="s">
        <v>17</v>
      </c>
      <c r="S385" s="282" t="s">
        <v>18</v>
      </c>
      <c r="U385" s="282" t="s">
        <v>19</v>
      </c>
      <c r="V385" s="282" t="s">
        <v>20</v>
      </c>
      <c r="W385" s="282" t="s">
        <v>21</v>
      </c>
      <c r="X385" s="282" t="s">
        <v>22</v>
      </c>
    </row>
    <row r="386" spans="1:24" x14ac:dyDescent="0.3">
      <c r="A386" s="61" t="s">
        <v>188</v>
      </c>
      <c r="B386" s="159" t="s">
        <v>188</v>
      </c>
      <c r="C386" s="14"/>
      <c r="D386" s="14"/>
      <c r="E386" s="6"/>
      <c r="F386" s="6"/>
      <c r="G386" s="6"/>
      <c r="H386" s="6"/>
      <c r="I386" s="6"/>
      <c r="J386" s="6"/>
      <c r="K386" s="6"/>
      <c r="L386" s="16"/>
      <c r="M386" s="16"/>
      <c r="O386" s="282">
        <v>100</v>
      </c>
      <c r="P386" s="282">
        <v>0</v>
      </c>
      <c r="Q386" s="282">
        <v>0.1</v>
      </c>
      <c r="R386" s="282">
        <f>Q386-P386</f>
        <v>0.1</v>
      </c>
      <c r="S386" s="282" t="e">
        <f>R386*$G$7/O386*1</f>
        <v>#VALUE!</v>
      </c>
      <c r="U386" s="282">
        <v>1</v>
      </c>
      <c r="V386" s="282">
        <f>R386/U386</f>
        <v>0.1</v>
      </c>
      <c r="W386" s="282">
        <f>ROUNDUP(V386,0)</f>
        <v>1</v>
      </c>
      <c r="X386" s="285" t="e">
        <f>S386/W386</f>
        <v>#VALUE!</v>
      </c>
    </row>
    <row r="387" spans="1:24" x14ac:dyDescent="0.3">
      <c r="A387" s="60" t="s">
        <v>188</v>
      </c>
      <c r="B387" s="159" t="s">
        <v>188</v>
      </c>
      <c r="C387" s="14"/>
      <c r="D387" s="14"/>
      <c r="E387" s="15" t="str">
        <f>IF(AND(G370&gt;=0,G370&lt;=2.5),N388,IF(AND(G370&gt;=2.5,G370&lt;=50),N389,N390))</f>
        <v>Verify Data Entry</v>
      </c>
      <c r="F387" s="6"/>
      <c r="G387" s="6"/>
      <c r="H387" s="6"/>
      <c r="I387" s="6"/>
      <c r="J387" s="6"/>
      <c r="K387" s="6"/>
      <c r="L387" s="16"/>
      <c r="M387" s="16"/>
    </row>
    <row r="388" spans="1:24" x14ac:dyDescent="0.3">
      <c r="A388" s="60" t="s">
        <v>188</v>
      </c>
      <c r="B388" s="159" t="s">
        <v>188</v>
      </c>
      <c r="C388" s="14"/>
      <c r="D388" s="14"/>
      <c r="E388" s="17">
        <f>IF(AND(E387=N388),X393,0)</f>
        <v>0</v>
      </c>
      <c r="F388" s="6" t="s">
        <v>80</v>
      </c>
      <c r="G388" s="4"/>
      <c r="H388" s="6"/>
      <c r="I388" s="6"/>
      <c r="J388" s="6"/>
      <c r="K388" s="6"/>
      <c r="L388" s="16"/>
      <c r="M388" s="16"/>
      <c r="N388" s="284" t="s">
        <v>299</v>
      </c>
    </row>
    <row r="389" spans="1:24" hidden="1" x14ac:dyDescent="0.3">
      <c r="A389" s="60"/>
      <c r="B389" s="159"/>
      <c r="C389" s="14"/>
      <c r="D389" s="14"/>
      <c r="E389" s="6"/>
      <c r="F389" s="6"/>
      <c r="G389" s="6"/>
      <c r="H389" s="6"/>
      <c r="I389" s="6"/>
      <c r="J389" s="6"/>
      <c r="K389" s="6"/>
      <c r="L389" s="16"/>
      <c r="M389" s="16"/>
      <c r="N389" s="284" t="s">
        <v>79</v>
      </c>
    </row>
    <row r="390" spans="1:24" hidden="1" x14ac:dyDescent="0.3">
      <c r="A390" s="60"/>
      <c r="B390" s="159"/>
      <c r="C390" s="14"/>
      <c r="D390" s="14"/>
      <c r="E390" s="15"/>
      <c r="F390" s="6"/>
      <c r="G390" s="6"/>
      <c r="H390" s="6"/>
      <c r="I390" s="6"/>
      <c r="J390" s="6"/>
      <c r="K390" s="6"/>
      <c r="L390" s="16"/>
      <c r="M390" s="16"/>
      <c r="N390" s="284" t="s">
        <v>5</v>
      </c>
    </row>
    <row r="391" spans="1:24" hidden="1" x14ac:dyDescent="0.3">
      <c r="A391" s="60"/>
      <c r="B391" s="159"/>
      <c r="C391" s="14"/>
      <c r="D391" s="14"/>
      <c r="E391" s="6"/>
      <c r="F391" s="6"/>
      <c r="G391" s="6"/>
      <c r="H391" s="6"/>
      <c r="I391" s="6"/>
      <c r="J391" s="6"/>
      <c r="K391" s="6"/>
      <c r="L391" s="16"/>
      <c r="M391" s="16"/>
      <c r="N391" s="284"/>
    </row>
    <row r="392" spans="1:24" hidden="1" x14ac:dyDescent="0.3">
      <c r="A392" s="62"/>
      <c r="B392" s="159"/>
      <c r="C392" s="14"/>
      <c r="D392" s="14"/>
      <c r="E392" s="6"/>
      <c r="F392" s="6"/>
      <c r="G392" s="6"/>
      <c r="H392" s="6"/>
      <c r="I392" s="6"/>
      <c r="J392" s="6"/>
      <c r="K392" s="6"/>
      <c r="L392" s="16"/>
      <c r="M392" s="16"/>
      <c r="O392" s="282" t="s">
        <v>14</v>
      </c>
      <c r="P392" s="282" t="s">
        <v>15</v>
      </c>
      <c r="Q392" s="282" t="s">
        <v>16</v>
      </c>
      <c r="R392" s="282" t="s">
        <v>17</v>
      </c>
      <c r="S392" s="282" t="s">
        <v>18</v>
      </c>
      <c r="U392" s="282" t="s">
        <v>19</v>
      </c>
      <c r="V392" s="282" t="s">
        <v>20</v>
      </c>
      <c r="W392" s="282" t="s">
        <v>21</v>
      </c>
      <c r="X392" s="282" t="s">
        <v>22</v>
      </c>
    </row>
    <row r="393" spans="1:24" hidden="1" x14ac:dyDescent="0.3">
      <c r="B393" s="159"/>
      <c r="C393" s="14"/>
      <c r="D393" s="14"/>
      <c r="E393" s="6"/>
      <c r="F393" s="6"/>
      <c r="G393" s="6"/>
      <c r="H393" s="6"/>
      <c r="I393" s="6"/>
      <c r="J393" s="6"/>
      <c r="K393" s="6"/>
      <c r="L393" s="16"/>
      <c r="M393" s="16"/>
      <c r="O393" s="282">
        <v>37.85</v>
      </c>
      <c r="P393" s="282">
        <v>0</v>
      </c>
      <c r="Q393" s="282">
        <v>0.1</v>
      </c>
      <c r="R393" s="282">
        <f>Q393-P393</f>
        <v>0.1</v>
      </c>
      <c r="S393" s="282" t="e">
        <f>R393*$G$7/O393*1</f>
        <v>#VALUE!</v>
      </c>
      <c r="U393" s="282">
        <v>1</v>
      </c>
      <c r="V393" s="282">
        <f>R393/U393</f>
        <v>0.1</v>
      </c>
      <c r="W393" s="282">
        <f>ROUNDUP(V393,0)</f>
        <v>1</v>
      </c>
      <c r="X393" s="285" t="e">
        <f>S393/W393</f>
        <v>#VALUE!</v>
      </c>
    </row>
    <row r="394" spans="1:24" hidden="1" x14ac:dyDescent="0.3">
      <c r="A394" s="60"/>
      <c r="B394" s="159"/>
      <c r="C394" s="14"/>
      <c r="D394" s="14"/>
      <c r="E394" s="6"/>
      <c r="F394" s="6"/>
      <c r="G394" s="6"/>
      <c r="H394" s="6"/>
      <c r="I394" s="6"/>
      <c r="J394" s="6"/>
      <c r="K394" s="6"/>
      <c r="L394" s="16"/>
      <c r="M394" s="16"/>
    </row>
    <row r="395" spans="1:24" hidden="1" x14ac:dyDescent="0.3">
      <c r="B395" s="159"/>
      <c r="C395" s="14"/>
      <c r="D395" s="14"/>
      <c r="E395" s="6"/>
      <c r="F395" s="6"/>
      <c r="G395" s="6"/>
      <c r="H395" s="6"/>
      <c r="I395" s="6"/>
      <c r="J395" s="6"/>
      <c r="K395" s="6"/>
      <c r="L395" s="16"/>
      <c r="M395" s="16"/>
    </row>
    <row r="396" spans="1:24" hidden="1" x14ac:dyDescent="0.3">
      <c r="B396" s="159"/>
      <c r="C396" s="14"/>
      <c r="D396" s="14"/>
      <c r="E396" s="6"/>
      <c r="F396" s="6"/>
      <c r="G396" s="6"/>
      <c r="H396" s="6"/>
      <c r="I396" s="6"/>
      <c r="J396" s="6"/>
      <c r="K396" s="6"/>
      <c r="L396" s="16"/>
      <c r="M396" s="16"/>
    </row>
    <row r="397" spans="1:24" hidden="1" x14ac:dyDescent="0.3">
      <c r="B397" s="159"/>
      <c r="C397" s="14"/>
      <c r="D397" s="14"/>
      <c r="E397" s="6"/>
      <c r="F397" s="6"/>
      <c r="G397" s="6"/>
      <c r="H397" s="6"/>
      <c r="I397" s="6"/>
      <c r="J397" s="6"/>
      <c r="K397" s="6"/>
      <c r="L397" s="16"/>
      <c r="M397" s="16"/>
    </row>
    <row r="398" spans="1:24" ht="15" thickBot="1" x14ac:dyDescent="0.35">
      <c r="A398" s="61" t="s">
        <v>188</v>
      </c>
      <c r="B398" s="159" t="s">
        <v>188</v>
      </c>
      <c r="C398" s="14"/>
      <c r="D398" s="18"/>
      <c r="E398" s="19"/>
      <c r="F398" s="19"/>
      <c r="G398" s="19"/>
      <c r="H398" s="19"/>
      <c r="I398" s="19"/>
      <c r="J398" s="19"/>
      <c r="K398" s="19"/>
      <c r="L398" s="20"/>
      <c r="M398" s="16"/>
    </row>
    <row r="399" spans="1:24" ht="15" thickBot="1" x14ac:dyDescent="0.35">
      <c r="A399" s="60" t="s">
        <v>188</v>
      </c>
      <c r="B399" s="159" t="s">
        <v>188</v>
      </c>
      <c r="C399" s="14"/>
      <c r="D399" s="6"/>
      <c r="E399" s="6"/>
      <c r="F399" s="6"/>
      <c r="G399" s="6"/>
      <c r="H399" s="6"/>
      <c r="I399" s="6"/>
      <c r="J399" s="6"/>
      <c r="K399" s="6"/>
      <c r="L399" s="6"/>
      <c r="M399" s="16"/>
    </row>
    <row r="400" spans="1:24" ht="8.4" customHeight="1" thickBot="1" x14ac:dyDescent="0.35">
      <c r="A400" s="60" t="s">
        <v>188</v>
      </c>
      <c r="B400" s="159" t="s">
        <v>188</v>
      </c>
      <c r="C400" s="14"/>
      <c r="D400" s="11"/>
      <c r="E400" s="12"/>
      <c r="F400" s="12"/>
      <c r="G400" s="12"/>
      <c r="H400" s="12"/>
      <c r="I400" s="12"/>
      <c r="J400" s="12"/>
      <c r="K400" s="12"/>
      <c r="L400" s="13"/>
      <c r="M400" s="16"/>
    </row>
    <row r="401" spans="1:24" ht="18.600000000000001" thickBot="1" x14ac:dyDescent="0.4">
      <c r="A401" s="60" t="s">
        <v>188</v>
      </c>
      <c r="B401" s="159" t="s">
        <v>188</v>
      </c>
      <c r="C401" s="14"/>
      <c r="D401" s="14"/>
      <c r="E401" s="23" t="s">
        <v>72</v>
      </c>
      <c r="F401" s="6"/>
      <c r="G401" s="31" t="s">
        <v>183</v>
      </c>
      <c r="H401" s="24" t="s">
        <v>59</v>
      </c>
      <c r="I401" s="6"/>
      <c r="J401" s="6"/>
      <c r="K401" s="15" t="s">
        <v>7</v>
      </c>
      <c r="L401" s="16"/>
      <c r="M401" s="16"/>
    </row>
    <row r="402" spans="1:24" ht="135.6" customHeight="1" thickBot="1" x14ac:dyDescent="0.35">
      <c r="A402" s="60" t="s">
        <v>188</v>
      </c>
      <c r="B402" s="159" t="s">
        <v>188</v>
      </c>
      <c r="C402" s="14"/>
      <c r="D402" s="14"/>
      <c r="E402" s="6"/>
      <c r="F402" s="6"/>
      <c r="G402" s="6"/>
      <c r="H402" s="6"/>
      <c r="I402" s="6"/>
      <c r="J402" s="6"/>
      <c r="K402" s="2" t="str">
        <f>IF(AND(G401&gt;=O403,G401&lt;=P403),N403,IF(AND(G401&gt;=O404,G401&lt;=P404),N404,IF(AND(G401&gt;=O405,G401&lt;=P405),N405,IF(AND(G401&gt;=O406,G401&lt;=P406),N406,IF(AND(G401&gt;=O407,G401&lt;=P407),N407,IF(AND(G401&gt;=O408,G401&lt;=P408),N408,N409))))))</f>
        <v>Verify Data Entry</v>
      </c>
      <c r="L402" s="16"/>
      <c r="M402" s="16"/>
      <c r="O402" s="282" t="s">
        <v>0</v>
      </c>
      <c r="P402" s="282" t="s">
        <v>1</v>
      </c>
    </row>
    <row r="403" spans="1:24" ht="72" hidden="1" x14ac:dyDescent="0.3">
      <c r="A403" s="60"/>
      <c r="B403" s="159"/>
      <c r="C403" s="14"/>
      <c r="D403" s="14"/>
      <c r="E403" s="6"/>
      <c r="F403" s="6"/>
      <c r="G403" s="6"/>
      <c r="H403" s="6"/>
      <c r="I403" s="6"/>
      <c r="J403" s="6"/>
      <c r="K403" s="1"/>
      <c r="L403" s="16"/>
      <c r="M403" s="16"/>
      <c r="N403" s="284" t="s">
        <v>73</v>
      </c>
      <c r="O403" s="282">
        <v>0</v>
      </c>
      <c r="P403" s="282">
        <v>8</v>
      </c>
    </row>
    <row r="404" spans="1:24" ht="57.6" hidden="1" x14ac:dyDescent="0.3">
      <c r="A404" s="60"/>
      <c r="B404" s="159"/>
      <c r="C404" s="14"/>
      <c r="D404" s="14"/>
      <c r="E404" s="6"/>
      <c r="F404" s="6"/>
      <c r="G404" s="6"/>
      <c r="H404" s="6"/>
      <c r="I404" s="6"/>
      <c r="J404" s="6"/>
      <c r="K404" s="1"/>
      <c r="L404" s="16"/>
      <c r="M404" s="16"/>
      <c r="N404" s="284" t="s">
        <v>146</v>
      </c>
      <c r="O404" s="282">
        <v>8.01</v>
      </c>
      <c r="P404" s="282">
        <v>13</v>
      </c>
    </row>
    <row r="405" spans="1:24" ht="72" hidden="1" x14ac:dyDescent="0.3">
      <c r="A405" s="60"/>
      <c r="B405" s="159"/>
      <c r="C405" s="14"/>
      <c r="D405" s="14"/>
      <c r="E405" s="6"/>
      <c r="F405" s="6"/>
      <c r="G405" s="6"/>
      <c r="H405" s="6"/>
      <c r="I405" s="6"/>
      <c r="J405" s="6"/>
      <c r="K405" s="1"/>
      <c r="L405" s="16"/>
      <c r="M405" s="16"/>
      <c r="N405" s="284" t="s">
        <v>460</v>
      </c>
      <c r="O405" s="282">
        <v>13.01</v>
      </c>
      <c r="P405" s="282">
        <v>15</v>
      </c>
    </row>
    <row r="406" spans="1:24" ht="100.8" hidden="1" x14ac:dyDescent="0.3">
      <c r="A406" s="60"/>
      <c r="B406" s="159"/>
      <c r="C406" s="14"/>
      <c r="D406" s="14"/>
      <c r="E406" s="6"/>
      <c r="F406" s="6"/>
      <c r="G406" s="6"/>
      <c r="H406" s="6"/>
      <c r="I406" s="6"/>
      <c r="J406" s="6"/>
      <c r="K406" s="1"/>
      <c r="L406" s="16"/>
      <c r="M406" s="16"/>
      <c r="N406" s="284" t="s">
        <v>117</v>
      </c>
      <c r="O406" s="282">
        <v>15.01</v>
      </c>
      <c r="P406" s="282">
        <v>30</v>
      </c>
    </row>
    <row r="407" spans="1:24" ht="115.2" hidden="1" x14ac:dyDescent="0.3">
      <c r="A407" s="60"/>
      <c r="B407" s="159"/>
      <c r="C407" s="14"/>
      <c r="D407" s="14"/>
      <c r="E407" s="6"/>
      <c r="F407" s="6"/>
      <c r="G407" s="6"/>
      <c r="H407" s="6"/>
      <c r="I407" s="6"/>
      <c r="J407" s="6"/>
      <c r="K407" s="1"/>
      <c r="L407" s="16"/>
      <c r="M407" s="16"/>
      <c r="N407" s="284" t="s">
        <v>118</v>
      </c>
      <c r="O407" s="282">
        <v>30.01</v>
      </c>
      <c r="P407" s="282">
        <v>90</v>
      </c>
    </row>
    <row r="408" spans="1:24" ht="129.6" hidden="1" x14ac:dyDescent="0.3">
      <c r="A408" s="60"/>
      <c r="B408" s="159"/>
      <c r="C408" s="14"/>
      <c r="D408" s="14"/>
      <c r="E408" s="6"/>
      <c r="F408" s="6"/>
      <c r="G408" s="6"/>
      <c r="H408" s="6"/>
      <c r="I408" s="6"/>
      <c r="J408" s="6"/>
      <c r="K408" s="1"/>
      <c r="L408" s="16"/>
      <c r="M408" s="16"/>
      <c r="N408" s="284" t="s">
        <v>119</v>
      </c>
      <c r="O408" s="282">
        <v>90.01</v>
      </c>
      <c r="P408" s="282">
        <v>160</v>
      </c>
    </row>
    <row r="409" spans="1:24" hidden="1" x14ac:dyDescent="0.3">
      <c r="A409" s="60"/>
      <c r="B409" s="159"/>
      <c r="C409" s="14"/>
      <c r="D409" s="14"/>
      <c r="E409" s="6"/>
      <c r="F409" s="6"/>
      <c r="G409" s="6"/>
      <c r="H409" s="6"/>
      <c r="I409" s="6"/>
      <c r="J409" s="6"/>
      <c r="L409" s="16"/>
      <c r="M409" s="16"/>
      <c r="N409" s="282" t="s">
        <v>5</v>
      </c>
    </row>
    <row r="410" spans="1:24" x14ac:dyDescent="0.3">
      <c r="A410" s="60" t="s">
        <v>188</v>
      </c>
      <c r="B410" s="159" t="s">
        <v>188</v>
      </c>
      <c r="C410" s="14"/>
      <c r="D410" s="14"/>
      <c r="E410" s="6"/>
      <c r="F410" s="6"/>
      <c r="G410" s="6"/>
      <c r="H410" s="6"/>
      <c r="I410" s="6"/>
      <c r="J410" s="6"/>
      <c r="K410" s="6"/>
      <c r="L410" s="16"/>
      <c r="M410" s="16"/>
    </row>
    <row r="411" spans="1:24" x14ac:dyDescent="0.3">
      <c r="A411" s="60" t="s">
        <v>188</v>
      </c>
      <c r="B411" s="159" t="s">
        <v>188</v>
      </c>
      <c r="C411" s="14"/>
      <c r="D411" s="14"/>
      <c r="E411" s="15" t="str">
        <f>IF(AND(G401&gt;=0,G401&lt;=15),N412,IF(AND(G401&gt;=15,G401&lt;=150),N413,N414))</f>
        <v>Verify Data Entry</v>
      </c>
      <c r="F411" s="6"/>
      <c r="G411" s="6"/>
      <c r="H411" s="6"/>
      <c r="I411" s="6"/>
      <c r="J411" s="6"/>
      <c r="K411" s="6"/>
      <c r="L411" s="16"/>
      <c r="M411" s="16"/>
    </row>
    <row r="412" spans="1:24" ht="15" customHeight="1" x14ac:dyDescent="0.3">
      <c r="A412" s="60" t="s">
        <v>188</v>
      </c>
      <c r="B412" s="159" t="s">
        <v>188</v>
      </c>
      <c r="C412" s="14"/>
      <c r="D412" s="14"/>
      <c r="E412" s="17">
        <f>IF(AND(E411=N412),X417,0)</f>
        <v>0</v>
      </c>
      <c r="F412" s="6" t="s">
        <v>80</v>
      </c>
      <c r="G412" s="4" t="s">
        <v>11</v>
      </c>
      <c r="H412" s="6">
        <f>IF(AND(E411=N412),W417,0)</f>
        <v>0</v>
      </c>
      <c r="I412" s="6" t="s">
        <v>13</v>
      </c>
      <c r="J412" s="6"/>
      <c r="K412" s="6"/>
      <c r="L412" s="16"/>
      <c r="M412" s="16"/>
      <c r="N412" s="284" t="s">
        <v>74</v>
      </c>
    </row>
    <row r="413" spans="1:24" hidden="1" x14ac:dyDescent="0.3">
      <c r="A413" s="60"/>
      <c r="B413" s="159"/>
      <c r="C413" s="14"/>
      <c r="D413" s="14"/>
      <c r="E413" s="6"/>
      <c r="F413" s="6"/>
      <c r="G413" s="6"/>
      <c r="H413" s="6"/>
      <c r="I413" s="6"/>
      <c r="J413" s="6"/>
      <c r="K413" s="6"/>
      <c r="L413" s="16"/>
      <c r="M413" s="16"/>
      <c r="N413" s="284" t="s">
        <v>12</v>
      </c>
    </row>
    <row r="414" spans="1:24" hidden="1" x14ac:dyDescent="0.3">
      <c r="A414" s="60"/>
      <c r="B414" s="159"/>
      <c r="C414" s="14"/>
      <c r="D414" s="14"/>
      <c r="E414" s="6"/>
      <c r="F414" s="6"/>
      <c r="G414" s="6"/>
      <c r="H414" s="6"/>
      <c r="I414" s="6"/>
      <c r="J414" s="6"/>
      <c r="K414" s="6"/>
      <c r="L414" s="16"/>
      <c r="M414" s="16"/>
      <c r="N414" s="284" t="s">
        <v>5</v>
      </c>
    </row>
    <row r="415" spans="1:24" hidden="1" x14ac:dyDescent="0.3">
      <c r="A415" s="60"/>
      <c r="B415" s="159"/>
      <c r="C415" s="14"/>
      <c r="D415" s="14"/>
      <c r="E415" s="6"/>
      <c r="F415" s="6"/>
      <c r="G415" s="6"/>
      <c r="H415" s="6"/>
      <c r="I415" s="6"/>
      <c r="J415" s="6"/>
      <c r="K415" s="6"/>
      <c r="L415" s="16"/>
      <c r="M415" s="16"/>
      <c r="N415" s="284"/>
    </row>
    <row r="416" spans="1:24" hidden="1" x14ac:dyDescent="0.3">
      <c r="A416" s="62"/>
      <c r="B416" s="159"/>
      <c r="C416" s="14"/>
      <c r="D416" s="14"/>
      <c r="E416" s="6"/>
      <c r="F416" s="6"/>
      <c r="G416" s="6"/>
      <c r="H416" s="6"/>
      <c r="I416" s="6"/>
      <c r="J416" s="6"/>
      <c r="K416" s="6"/>
      <c r="L416" s="16"/>
      <c r="M416" s="16"/>
      <c r="O416" s="282" t="s">
        <v>14</v>
      </c>
      <c r="P416" s="282" t="s">
        <v>15</v>
      </c>
      <c r="Q416" s="282" t="s">
        <v>16</v>
      </c>
      <c r="R416" s="282" t="s">
        <v>17</v>
      </c>
      <c r="S416" s="282" t="s">
        <v>18</v>
      </c>
      <c r="U416" s="282" t="s">
        <v>19</v>
      </c>
      <c r="V416" s="282" t="s">
        <v>20</v>
      </c>
      <c r="W416" s="282" t="s">
        <v>21</v>
      </c>
      <c r="X416" s="282" t="s">
        <v>22</v>
      </c>
    </row>
    <row r="417" spans="1:24" ht="15" thickBot="1" x14ac:dyDescent="0.35">
      <c r="A417" s="61" t="s">
        <v>188</v>
      </c>
      <c r="B417" s="159" t="s">
        <v>188</v>
      </c>
      <c r="C417" s="14"/>
      <c r="D417" s="18"/>
      <c r="E417" s="19"/>
      <c r="F417" s="19"/>
      <c r="G417" s="19"/>
      <c r="H417" s="19"/>
      <c r="I417" s="19"/>
      <c r="J417" s="19"/>
      <c r="K417" s="19"/>
      <c r="L417" s="20"/>
      <c r="M417" s="16"/>
      <c r="O417" s="282">
        <v>100</v>
      </c>
      <c r="P417" s="282" t="str">
        <f>G401</f>
        <v>Enter Data</v>
      </c>
      <c r="Q417" s="282">
        <v>15</v>
      </c>
      <c r="R417" s="282" t="e">
        <f>Q417-P417</f>
        <v>#VALUE!</v>
      </c>
      <c r="S417" s="282" t="e">
        <f>R417*$G$7/O417*1</f>
        <v>#VALUE!</v>
      </c>
      <c r="U417" s="282">
        <v>3</v>
      </c>
      <c r="V417" s="282" t="e">
        <f>R417/U417</f>
        <v>#VALUE!</v>
      </c>
      <c r="W417" s="282" t="e">
        <f>ROUNDUP(V417,0)</f>
        <v>#VALUE!</v>
      </c>
      <c r="X417" s="285" t="e">
        <f>S417/W417</f>
        <v>#VALUE!</v>
      </c>
    </row>
    <row r="418" spans="1:24" ht="15" thickBot="1" x14ac:dyDescent="0.35">
      <c r="A418" s="60" t="s">
        <v>188</v>
      </c>
      <c r="B418" s="159" t="s">
        <v>188</v>
      </c>
      <c r="C418" s="14"/>
      <c r="D418" s="6"/>
      <c r="E418" s="6"/>
      <c r="F418" s="6"/>
      <c r="G418" s="6"/>
      <c r="H418" s="6"/>
      <c r="I418" s="6"/>
      <c r="J418" s="6"/>
      <c r="K418" s="6"/>
      <c r="L418" s="6"/>
      <c r="M418" s="16"/>
    </row>
    <row r="419" spans="1:24" ht="8.4" customHeight="1" thickBot="1" x14ac:dyDescent="0.35">
      <c r="A419" s="60" t="s">
        <v>188</v>
      </c>
      <c r="B419" s="159" t="s">
        <v>188</v>
      </c>
      <c r="C419" s="14"/>
      <c r="D419" s="11"/>
      <c r="E419" s="12"/>
      <c r="F419" s="12"/>
      <c r="G419" s="12"/>
      <c r="H419" s="12"/>
      <c r="I419" s="12"/>
      <c r="J419" s="12"/>
      <c r="K419" s="12"/>
      <c r="L419" s="13"/>
      <c r="M419" s="16"/>
    </row>
    <row r="420" spans="1:24" ht="18.600000000000001" thickBot="1" x14ac:dyDescent="0.4">
      <c r="A420" s="60" t="s">
        <v>188</v>
      </c>
      <c r="B420" s="159" t="s">
        <v>188</v>
      </c>
      <c r="C420" s="14"/>
      <c r="D420" s="14"/>
      <c r="E420" s="23" t="s">
        <v>75</v>
      </c>
      <c r="F420" s="6"/>
      <c r="G420" s="31" t="s">
        <v>183</v>
      </c>
      <c r="H420" s="24" t="s">
        <v>59</v>
      </c>
      <c r="I420" s="6"/>
      <c r="J420" s="6"/>
      <c r="K420" s="15" t="s">
        <v>7</v>
      </c>
      <c r="L420" s="16"/>
      <c r="M420" s="16"/>
    </row>
    <row r="421" spans="1:24" ht="172.05" customHeight="1" thickBot="1" x14ac:dyDescent="0.35">
      <c r="A421" s="60" t="s">
        <v>188</v>
      </c>
      <c r="B421" s="159" t="s">
        <v>188</v>
      </c>
      <c r="C421" s="14"/>
      <c r="D421" s="14"/>
      <c r="E421" s="6"/>
      <c r="F421" s="6"/>
      <c r="G421" s="6"/>
      <c r="H421" s="6"/>
      <c r="I421" s="6"/>
      <c r="J421" s="6"/>
      <c r="K421" s="2" t="str">
        <f>IF(AND(G420&gt;=O422,G420&lt;=P422),N422,IF(AND(G420&gt;=O423,G420&lt;=P423),N423,IF(AND(G420&gt;=O424,G420&lt;=P424),N424,IF(AND(G420&gt;=O425,G420&lt;=P425),N425,IF(AND(G420&gt;=O426,G420&lt;=P426),N426,IF(AND(G420&gt;=O427,G420&lt;=P427),N427,IF(AND(G420&gt;=O428,G420&lt;=P428),N428,N429)))))))</f>
        <v xml:space="preserve">Verify Data Entry - Enter 0 for N.N </v>
      </c>
      <c r="L421" s="16"/>
      <c r="M421" s="16"/>
      <c r="O421" s="282" t="s">
        <v>0</v>
      </c>
      <c r="P421" s="282" t="s">
        <v>1</v>
      </c>
    </row>
    <row r="422" spans="1:24" ht="158.4" hidden="1" x14ac:dyDescent="0.3">
      <c r="A422" s="60"/>
      <c r="B422" s="159"/>
      <c r="C422" s="14"/>
      <c r="D422" s="14"/>
      <c r="E422" s="6"/>
      <c r="F422" s="6"/>
      <c r="G422" s="6"/>
      <c r="H422" s="6"/>
      <c r="I422" s="6"/>
      <c r="J422" s="6"/>
      <c r="K422" s="1"/>
      <c r="L422" s="16"/>
      <c r="M422" s="16"/>
      <c r="N422" s="284" t="s">
        <v>300</v>
      </c>
      <c r="O422" s="282">
        <v>0</v>
      </c>
      <c r="P422" s="282">
        <v>0.01</v>
      </c>
    </row>
    <row r="423" spans="1:24" ht="158.4" hidden="1" x14ac:dyDescent="0.3">
      <c r="A423" s="60"/>
      <c r="B423" s="159"/>
      <c r="C423" s="14"/>
      <c r="D423" s="14"/>
      <c r="E423" s="6"/>
      <c r="F423" s="6"/>
      <c r="G423" s="6"/>
      <c r="H423" s="6"/>
      <c r="I423" s="6"/>
      <c r="J423" s="6"/>
      <c r="K423" s="1"/>
      <c r="L423" s="16"/>
      <c r="M423" s="16"/>
      <c r="N423" s="284" t="s">
        <v>461</v>
      </c>
      <c r="O423" s="282">
        <v>0.01</v>
      </c>
      <c r="P423" s="282">
        <v>0.5</v>
      </c>
    </row>
    <row r="424" spans="1:24" ht="72" hidden="1" x14ac:dyDescent="0.3">
      <c r="A424" s="60"/>
      <c r="B424" s="159"/>
      <c r="C424" s="14"/>
      <c r="D424" s="14"/>
      <c r="E424" s="6"/>
      <c r="F424" s="6"/>
      <c r="G424" s="6"/>
      <c r="H424" s="6"/>
      <c r="I424" s="6"/>
      <c r="J424" s="6"/>
      <c r="K424" s="1"/>
      <c r="L424" s="16"/>
      <c r="M424" s="16"/>
      <c r="N424" s="284" t="s">
        <v>76</v>
      </c>
      <c r="O424" s="282">
        <v>0.51</v>
      </c>
      <c r="P424" s="282">
        <v>2.4</v>
      </c>
    </row>
    <row r="425" spans="1:24" ht="115.2" hidden="1" x14ac:dyDescent="0.3">
      <c r="A425" s="60"/>
      <c r="B425" s="159"/>
      <c r="C425" s="14"/>
      <c r="D425" s="14"/>
      <c r="E425" s="6"/>
      <c r="F425" s="6"/>
      <c r="G425" s="6"/>
      <c r="H425" s="6"/>
      <c r="I425" s="6"/>
      <c r="J425" s="6"/>
      <c r="K425" s="1"/>
      <c r="L425" s="16"/>
      <c r="M425" s="16"/>
      <c r="N425" s="284" t="s">
        <v>462</v>
      </c>
      <c r="O425" s="282">
        <v>2.41</v>
      </c>
      <c r="P425" s="282">
        <v>3</v>
      </c>
    </row>
    <row r="426" spans="1:24" ht="100.8" hidden="1" x14ac:dyDescent="0.3">
      <c r="A426" s="60"/>
      <c r="B426" s="159"/>
      <c r="C426" s="14"/>
      <c r="D426" s="14"/>
      <c r="E426" s="6"/>
      <c r="F426" s="6"/>
      <c r="G426" s="6"/>
      <c r="H426" s="6"/>
      <c r="I426" s="6"/>
      <c r="J426" s="6"/>
      <c r="K426" s="1"/>
      <c r="L426" s="16"/>
      <c r="M426" s="16"/>
      <c r="N426" s="284" t="s">
        <v>463</v>
      </c>
      <c r="O426" s="282">
        <v>3.01</v>
      </c>
      <c r="P426" s="282">
        <v>5</v>
      </c>
    </row>
    <row r="427" spans="1:24" ht="115.2" hidden="1" x14ac:dyDescent="0.3">
      <c r="A427" s="60"/>
      <c r="B427" s="159"/>
      <c r="C427" s="14"/>
      <c r="D427" s="14"/>
      <c r="E427" s="6"/>
      <c r="F427" s="6"/>
      <c r="G427" s="6"/>
      <c r="H427" s="6"/>
      <c r="I427" s="6"/>
      <c r="J427" s="6"/>
      <c r="K427" s="1"/>
      <c r="L427" s="16"/>
      <c r="M427" s="16"/>
      <c r="N427" s="284" t="s">
        <v>120</v>
      </c>
      <c r="O427" s="282">
        <v>5.01</v>
      </c>
      <c r="P427" s="282">
        <v>10</v>
      </c>
    </row>
    <row r="428" spans="1:24" ht="144" hidden="1" x14ac:dyDescent="0.3">
      <c r="A428" s="60"/>
      <c r="B428" s="159"/>
      <c r="C428" s="14"/>
      <c r="D428" s="14"/>
      <c r="E428" s="6"/>
      <c r="F428" s="6"/>
      <c r="G428" s="6"/>
      <c r="H428" s="6"/>
      <c r="I428" s="6"/>
      <c r="J428" s="6"/>
      <c r="K428" s="1"/>
      <c r="L428" s="16"/>
      <c r="M428" s="16"/>
      <c r="N428" s="284" t="s">
        <v>121</v>
      </c>
      <c r="O428" s="282">
        <v>10.01</v>
      </c>
      <c r="P428" s="282">
        <v>50</v>
      </c>
    </row>
    <row r="429" spans="1:24" hidden="1" x14ac:dyDescent="0.3">
      <c r="A429" s="60"/>
      <c r="B429" s="159"/>
      <c r="C429" s="14"/>
      <c r="D429" s="14"/>
      <c r="E429" s="6"/>
      <c r="F429" s="6"/>
      <c r="G429" s="6"/>
      <c r="H429" s="6"/>
      <c r="I429" s="6"/>
      <c r="J429" s="6"/>
      <c r="L429" s="16"/>
      <c r="M429" s="16"/>
      <c r="N429" s="282" t="s">
        <v>351</v>
      </c>
    </row>
    <row r="430" spans="1:24" x14ac:dyDescent="0.3">
      <c r="A430" s="60" t="s">
        <v>188</v>
      </c>
      <c r="B430" s="159" t="s">
        <v>188</v>
      </c>
      <c r="C430" s="14"/>
      <c r="D430" s="14"/>
      <c r="E430" s="6"/>
      <c r="F430" s="6"/>
      <c r="G430" s="6"/>
      <c r="H430" s="6"/>
      <c r="I430" s="6"/>
      <c r="J430" s="6"/>
      <c r="K430" s="6"/>
      <c r="L430" s="16"/>
      <c r="M430" s="16"/>
    </row>
    <row r="431" spans="1:24" x14ac:dyDescent="0.3">
      <c r="A431" s="60" t="s">
        <v>188</v>
      </c>
      <c r="B431" s="159" t="s">
        <v>188</v>
      </c>
      <c r="C431" s="14"/>
      <c r="D431" s="14"/>
      <c r="E431" s="15" t="str">
        <f>IF(AND(G420&gt;=0,G420&lt;=2.5),N432,IF(AND(G420&gt;=2.5,G420&lt;=50),N433,N434))</f>
        <v>Verify Data Entry</v>
      </c>
      <c r="F431" s="6"/>
      <c r="G431" s="6"/>
      <c r="H431" s="6"/>
      <c r="I431" s="6"/>
      <c r="J431" s="6"/>
      <c r="K431" s="6"/>
      <c r="L431" s="16"/>
      <c r="M431" s="16"/>
    </row>
    <row r="432" spans="1:24" ht="16.8" customHeight="1" x14ac:dyDescent="0.3">
      <c r="A432" s="60" t="s">
        <v>188</v>
      </c>
      <c r="B432" s="159" t="s">
        <v>188</v>
      </c>
      <c r="C432" s="14"/>
      <c r="D432" s="14"/>
      <c r="E432" s="17">
        <f>IF(AND(E431=N432),X437,0)</f>
        <v>0</v>
      </c>
      <c r="F432" s="6" t="s">
        <v>80</v>
      </c>
      <c r="G432" s="4" t="s">
        <v>11</v>
      </c>
      <c r="H432" s="6">
        <f>IF(AND(E431=N432),W437,0)</f>
        <v>0</v>
      </c>
      <c r="I432" s="6" t="s">
        <v>13</v>
      </c>
      <c r="J432" s="6"/>
      <c r="K432" s="6"/>
      <c r="L432" s="16"/>
      <c r="M432" s="16"/>
      <c r="N432" s="284" t="s">
        <v>77</v>
      </c>
    </row>
    <row r="433" spans="1:24" hidden="1" x14ac:dyDescent="0.3">
      <c r="A433" s="60"/>
      <c r="B433" s="159"/>
      <c r="C433" s="14"/>
      <c r="D433" s="14"/>
      <c r="E433" s="6"/>
      <c r="F433" s="6"/>
      <c r="G433" s="6"/>
      <c r="H433" s="6"/>
      <c r="I433" s="6"/>
      <c r="J433" s="6"/>
      <c r="K433" s="6"/>
      <c r="L433" s="16"/>
      <c r="M433" s="16"/>
      <c r="N433" s="284" t="s">
        <v>12</v>
      </c>
    </row>
    <row r="434" spans="1:24" hidden="1" x14ac:dyDescent="0.3">
      <c r="A434" s="60"/>
      <c r="B434" s="159"/>
      <c r="C434" s="14"/>
      <c r="D434" s="14"/>
      <c r="E434" s="6"/>
      <c r="F434" s="6"/>
      <c r="G434" s="6"/>
      <c r="H434" s="6"/>
      <c r="I434" s="6"/>
      <c r="J434" s="6"/>
      <c r="K434" s="6"/>
      <c r="L434" s="16"/>
      <c r="M434" s="16"/>
      <c r="N434" s="284" t="s">
        <v>5</v>
      </c>
    </row>
    <row r="435" spans="1:24" hidden="1" x14ac:dyDescent="0.3">
      <c r="A435" s="60"/>
      <c r="B435" s="159"/>
      <c r="C435" s="14"/>
      <c r="D435" s="14"/>
      <c r="E435" s="6"/>
      <c r="F435" s="6"/>
      <c r="G435" s="6"/>
      <c r="H435" s="6"/>
      <c r="I435" s="6"/>
      <c r="J435" s="6"/>
      <c r="K435" s="6"/>
      <c r="L435" s="16"/>
      <c r="M435" s="16"/>
      <c r="N435" s="284"/>
    </row>
    <row r="436" spans="1:24" hidden="1" x14ac:dyDescent="0.3">
      <c r="A436" s="62"/>
      <c r="B436" s="159"/>
      <c r="C436" s="14"/>
      <c r="D436" s="14"/>
      <c r="E436" s="6"/>
      <c r="F436" s="6"/>
      <c r="G436" s="6"/>
      <c r="H436" s="6"/>
      <c r="I436" s="6"/>
      <c r="J436" s="6"/>
      <c r="K436" s="6"/>
      <c r="L436" s="16"/>
      <c r="M436" s="16"/>
      <c r="O436" s="282" t="s">
        <v>14</v>
      </c>
      <c r="P436" s="282" t="s">
        <v>15</v>
      </c>
      <c r="Q436" s="282" t="s">
        <v>16</v>
      </c>
      <c r="R436" s="282" t="s">
        <v>17</v>
      </c>
      <c r="S436" s="282" t="s">
        <v>18</v>
      </c>
      <c r="U436" s="282" t="s">
        <v>19</v>
      </c>
      <c r="V436" s="282" t="s">
        <v>20</v>
      </c>
      <c r="W436" s="282" t="s">
        <v>21</v>
      </c>
      <c r="X436" s="282" t="s">
        <v>22</v>
      </c>
    </row>
    <row r="437" spans="1:24" ht="15" thickBot="1" x14ac:dyDescent="0.35">
      <c r="A437" s="61" t="s">
        <v>188</v>
      </c>
      <c r="B437" s="159" t="s">
        <v>188</v>
      </c>
      <c r="C437" s="14"/>
      <c r="D437" s="18"/>
      <c r="E437" s="19"/>
      <c r="F437" s="19"/>
      <c r="G437" s="19"/>
      <c r="H437" s="19"/>
      <c r="I437" s="19"/>
      <c r="J437" s="19"/>
      <c r="K437" s="19"/>
      <c r="L437" s="20"/>
      <c r="M437" s="16"/>
      <c r="O437" s="282">
        <v>100</v>
      </c>
      <c r="P437" s="282" t="str">
        <f>G420</f>
        <v>Enter Data</v>
      </c>
      <c r="Q437" s="282">
        <v>2.5</v>
      </c>
      <c r="R437" s="282" t="e">
        <f>Q437-P437</f>
        <v>#VALUE!</v>
      </c>
      <c r="S437" s="282" t="e">
        <f>R437*$G$7/O437*1</f>
        <v>#VALUE!</v>
      </c>
      <c r="U437" s="282">
        <v>0.5</v>
      </c>
      <c r="V437" s="282" t="e">
        <f>R437/U437</f>
        <v>#VALUE!</v>
      </c>
      <c r="W437" s="282" t="e">
        <f>ROUNDUP(V437,0)</f>
        <v>#VALUE!</v>
      </c>
      <c r="X437" s="285" t="e">
        <f>S437/W437</f>
        <v>#VALUE!</v>
      </c>
    </row>
    <row r="438" spans="1:24" ht="15" thickBot="1" x14ac:dyDescent="0.35">
      <c r="A438" s="60" t="s">
        <v>188</v>
      </c>
      <c r="B438" s="159" t="s">
        <v>188</v>
      </c>
      <c r="C438" s="14"/>
      <c r="D438" s="6"/>
      <c r="E438" s="6"/>
      <c r="F438" s="6"/>
      <c r="G438" s="6"/>
      <c r="H438" s="6"/>
      <c r="I438" s="6"/>
      <c r="J438" s="6"/>
      <c r="K438" s="6"/>
      <c r="L438" s="6"/>
      <c r="M438" s="16"/>
    </row>
    <row r="439" spans="1:24" ht="8.4" customHeight="1" thickBot="1" x14ac:dyDescent="0.35">
      <c r="A439" s="60" t="s">
        <v>188</v>
      </c>
      <c r="B439" s="159" t="s">
        <v>188</v>
      </c>
      <c r="C439" s="14"/>
      <c r="D439" s="11"/>
      <c r="E439" s="12"/>
      <c r="F439" s="12"/>
      <c r="G439" s="12"/>
      <c r="H439" s="12"/>
      <c r="I439" s="12"/>
      <c r="J439" s="12"/>
      <c r="K439" s="12"/>
      <c r="L439" s="13"/>
      <c r="M439" s="16"/>
    </row>
    <row r="440" spans="1:24" ht="18.600000000000001" thickBot="1" x14ac:dyDescent="0.4">
      <c r="A440" s="60" t="s">
        <v>188</v>
      </c>
      <c r="B440" s="159" t="s">
        <v>188</v>
      </c>
      <c r="C440" s="14"/>
      <c r="D440" s="14"/>
      <c r="E440" s="23" t="s">
        <v>141</v>
      </c>
      <c r="F440" s="6"/>
      <c r="G440" s="31" t="s">
        <v>183</v>
      </c>
      <c r="H440" s="24" t="s">
        <v>59</v>
      </c>
      <c r="I440" s="6"/>
      <c r="J440" s="6"/>
      <c r="K440" s="15" t="s">
        <v>7</v>
      </c>
      <c r="L440" s="16"/>
      <c r="M440" s="16"/>
    </row>
    <row r="441" spans="1:24" ht="199.95" customHeight="1" thickBot="1" x14ac:dyDescent="0.35">
      <c r="A441" s="60" t="s">
        <v>188</v>
      </c>
      <c r="B441" s="159" t="s">
        <v>188</v>
      </c>
      <c r="C441" s="14"/>
      <c r="D441" s="14"/>
      <c r="E441" s="6"/>
      <c r="F441" s="6"/>
      <c r="G441" s="6"/>
      <c r="H441" s="6"/>
      <c r="I441" s="6"/>
      <c r="J441" s="6"/>
      <c r="K441" s="2" t="str">
        <f>IF(AND(G440&gt;=O442,G440&lt;=P442),N442,IF(AND(G440&gt;=O443,G440&lt;=P443),N443,IF(AND(G440&gt;=O444,G440&lt;=P444),N444,IF(AND(G440&gt;=O445,G440&lt;=P445),N445,IF(AND(G440&gt;=O446,G440&lt;=P446),N446,IF(AND(G440&gt;=O447,G440&lt;=P447),N447,N448))))))</f>
        <v xml:space="preserve">Verify Data Entry - Enter 0 for N.N </v>
      </c>
      <c r="L441" s="16"/>
      <c r="M441" s="16"/>
      <c r="O441" s="282" t="s">
        <v>0</v>
      </c>
      <c r="P441" s="282" t="s">
        <v>1</v>
      </c>
    </row>
    <row r="442" spans="1:24" ht="172.8" hidden="1" x14ac:dyDescent="0.3">
      <c r="A442" s="60"/>
      <c r="B442" s="159"/>
      <c r="C442" s="14"/>
      <c r="D442" s="14"/>
      <c r="E442" s="6"/>
      <c r="F442" s="6"/>
      <c r="G442" s="6"/>
      <c r="H442" s="6"/>
      <c r="I442" s="6"/>
      <c r="J442" s="6"/>
      <c r="K442" s="1"/>
      <c r="L442" s="16"/>
      <c r="M442" s="16"/>
      <c r="N442" s="284" t="s">
        <v>331</v>
      </c>
      <c r="O442" s="282">
        <v>0</v>
      </c>
      <c r="P442" s="282">
        <v>150</v>
      </c>
    </row>
    <row r="443" spans="1:24" ht="100.8" hidden="1" x14ac:dyDescent="0.3">
      <c r="A443" s="60"/>
      <c r="B443" s="159"/>
      <c r="C443" s="14"/>
      <c r="D443" s="14"/>
      <c r="E443" s="6"/>
      <c r="F443" s="6"/>
      <c r="G443" s="6"/>
      <c r="H443" s="6"/>
      <c r="I443" s="6"/>
      <c r="J443" s="6"/>
      <c r="K443" s="1"/>
      <c r="L443" s="16"/>
      <c r="M443" s="16"/>
      <c r="N443" s="284" t="s">
        <v>330</v>
      </c>
      <c r="O443" s="282">
        <v>150.01</v>
      </c>
      <c r="P443" s="282">
        <v>250</v>
      </c>
    </row>
    <row r="444" spans="1:24" ht="43.2" hidden="1" x14ac:dyDescent="0.3">
      <c r="A444" s="60"/>
      <c r="B444" s="159"/>
      <c r="C444" s="14"/>
      <c r="D444" s="14"/>
      <c r="E444" s="6"/>
      <c r="F444" s="6"/>
      <c r="G444" s="6"/>
      <c r="H444" s="6"/>
      <c r="I444" s="6"/>
      <c r="J444" s="6"/>
      <c r="K444" s="1"/>
      <c r="L444" s="16"/>
      <c r="M444" s="16"/>
      <c r="N444" s="284" t="s">
        <v>332</v>
      </c>
      <c r="O444" s="282">
        <v>250.01</v>
      </c>
      <c r="P444" s="282">
        <v>300</v>
      </c>
    </row>
    <row r="445" spans="1:24" ht="115.2" hidden="1" x14ac:dyDescent="0.3">
      <c r="A445" s="60"/>
      <c r="B445" s="159"/>
      <c r="C445" s="14"/>
      <c r="D445" s="14"/>
      <c r="E445" s="6"/>
      <c r="F445" s="6"/>
      <c r="G445" s="6"/>
      <c r="H445" s="6"/>
      <c r="I445" s="6"/>
      <c r="J445" s="6"/>
      <c r="K445" s="1"/>
      <c r="L445" s="16"/>
      <c r="M445" s="16"/>
      <c r="N445" s="284" t="s">
        <v>333</v>
      </c>
      <c r="O445" s="282">
        <v>300.01</v>
      </c>
      <c r="P445" s="282">
        <v>450</v>
      </c>
    </row>
    <row r="446" spans="1:24" ht="115.2" hidden="1" x14ac:dyDescent="0.3">
      <c r="A446" s="60"/>
      <c r="B446" s="159"/>
      <c r="C446" s="14"/>
      <c r="D446" s="14"/>
      <c r="E446" s="6"/>
      <c r="F446" s="6"/>
      <c r="G446" s="6"/>
      <c r="H446" s="6"/>
      <c r="I446" s="6"/>
      <c r="J446" s="6"/>
      <c r="K446" s="1"/>
      <c r="L446" s="16"/>
      <c r="M446" s="16"/>
      <c r="N446" s="284" t="s">
        <v>334</v>
      </c>
      <c r="O446" s="282">
        <v>450.01</v>
      </c>
      <c r="P446" s="282">
        <v>2500</v>
      </c>
    </row>
    <row r="447" spans="1:24" ht="100.8" hidden="1" x14ac:dyDescent="0.3">
      <c r="A447" s="60"/>
      <c r="B447" s="159"/>
      <c r="C447" s="14"/>
      <c r="D447" s="14"/>
      <c r="E447" s="6"/>
      <c r="F447" s="6"/>
      <c r="G447" s="6"/>
      <c r="H447" s="6"/>
      <c r="I447" s="6"/>
      <c r="J447" s="6"/>
      <c r="K447" s="1"/>
      <c r="L447" s="16"/>
      <c r="M447" s="16"/>
      <c r="N447" s="284" t="s">
        <v>335</v>
      </c>
      <c r="O447" s="282">
        <v>2500.0100000000002</v>
      </c>
      <c r="P447" s="282">
        <v>3500</v>
      </c>
    </row>
    <row r="448" spans="1:24" hidden="1" x14ac:dyDescent="0.3">
      <c r="A448" s="60"/>
      <c r="B448" s="159"/>
      <c r="C448" s="14"/>
      <c r="D448" s="14"/>
      <c r="E448" s="6"/>
      <c r="F448" s="6"/>
      <c r="G448" s="6"/>
      <c r="H448" s="6"/>
      <c r="I448" s="6"/>
      <c r="J448" s="6"/>
      <c r="L448" s="16"/>
      <c r="M448" s="16"/>
      <c r="N448" s="282" t="s">
        <v>351</v>
      </c>
    </row>
    <row r="449" spans="1:24" x14ac:dyDescent="0.3">
      <c r="A449" s="60" t="s">
        <v>188</v>
      </c>
      <c r="B449" s="159" t="s">
        <v>188</v>
      </c>
      <c r="C449" s="14"/>
      <c r="D449" s="14"/>
      <c r="E449" s="6"/>
      <c r="F449" s="6"/>
      <c r="G449" s="6"/>
      <c r="H449" s="6"/>
      <c r="I449" s="6"/>
      <c r="J449" s="6"/>
      <c r="K449" s="6"/>
      <c r="L449" s="16"/>
      <c r="M449" s="16"/>
    </row>
    <row r="450" spans="1:24" x14ac:dyDescent="0.3">
      <c r="A450" s="60" t="s">
        <v>188</v>
      </c>
      <c r="B450" s="159" t="s">
        <v>188</v>
      </c>
      <c r="C450" s="14"/>
      <c r="D450" s="14"/>
      <c r="E450" s="15" t="str">
        <f>IF(AND(G440&gt;=0,G440&lt;=300),N451,IF(AND(G440&gt;=300,G440&lt;=300),N452,N453))</f>
        <v>Verify Data Entry</v>
      </c>
      <c r="F450" s="6"/>
      <c r="G450" s="6"/>
      <c r="H450" s="6"/>
      <c r="I450" s="6"/>
      <c r="J450" s="6"/>
      <c r="K450" s="6"/>
      <c r="L450" s="16"/>
      <c r="M450" s="16"/>
    </row>
    <row r="451" spans="1:24" ht="15" customHeight="1" x14ac:dyDescent="0.3">
      <c r="A451" s="60" t="s">
        <v>188</v>
      </c>
      <c r="B451" s="159" t="s">
        <v>188</v>
      </c>
      <c r="C451" s="14"/>
      <c r="D451" s="14"/>
      <c r="E451" s="44">
        <f>IF(AND(E450=N451),X456,0)</f>
        <v>0</v>
      </c>
      <c r="F451" s="6" t="s">
        <v>80</v>
      </c>
      <c r="G451" s="4" t="s">
        <v>11</v>
      </c>
      <c r="H451" s="6">
        <f>IF(AND(E450=N451),W456,0)</f>
        <v>0</v>
      </c>
      <c r="I451" s="6" t="s">
        <v>13</v>
      </c>
      <c r="J451" s="6"/>
      <c r="K451" s="6"/>
      <c r="L451" s="16"/>
      <c r="M451" s="16"/>
      <c r="N451" s="284" t="s">
        <v>329</v>
      </c>
    </row>
    <row r="452" spans="1:24" hidden="1" x14ac:dyDescent="0.3">
      <c r="A452" s="60"/>
      <c r="B452" s="159"/>
      <c r="C452" s="14"/>
      <c r="D452" s="14"/>
      <c r="E452" s="6"/>
      <c r="F452" s="6"/>
      <c r="G452" s="6"/>
      <c r="H452" s="6"/>
      <c r="I452" s="6"/>
      <c r="J452" s="6"/>
      <c r="K452" s="6"/>
      <c r="L452" s="16"/>
      <c r="M452" s="16"/>
      <c r="N452" s="284" t="s">
        <v>12</v>
      </c>
    </row>
    <row r="453" spans="1:24" hidden="1" x14ac:dyDescent="0.3">
      <c r="A453" s="60"/>
      <c r="B453" s="159"/>
      <c r="C453" s="14"/>
      <c r="D453" s="14"/>
      <c r="E453" s="6"/>
      <c r="F453" s="6"/>
      <c r="G453" s="6"/>
      <c r="H453" s="6"/>
      <c r="I453" s="6"/>
      <c r="J453" s="6"/>
      <c r="K453" s="6"/>
      <c r="L453" s="16"/>
      <c r="M453" s="16"/>
      <c r="N453" s="284" t="s">
        <v>5</v>
      </c>
    </row>
    <row r="454" spans="1:24" hidden="1" x14ac:dyDescent="0.3">
      <c r="A454" s="60"/>
      <c r="B454" s="159"/>
      <c r="C454" s="14"/>
      <c r="D454" s="14"/>
      <c r="E454" s="6"/>
      <c r="F454" s="6"/>
      <c r="G454" s="6"/>
      <c r="H454" s="6"/>
      <c r="I454" s="6"/>
      <c r="J454" s="6"/>
      <c r="K454" s="6"/>
      <c r="L454" s="16"/>
      <c r="M454" s="16"/>
      <c r="N454" s="284"/>
    </row>
    <row r="455" spans="1:24" hidden="1" x14ac:dyDescent="0.3">
      <c r="A455" s="62"/>
      <c r="B455" s="159"/>
      <c r="C455" s="14"/>
      <c r="D455" s="14"/>
      <c r="E455" s="6"/>
      <c r="F455" s="6"/>
      <c r="G455" s="6"/>
      <c r="H455" s="6"/>
      <c r="I455" s="6"/>
      <c r="J455" s="6"/>
      <c r="K455" s="6"/>
      <c r="L455" s="16"/>
      <c r="M455" s="16"/>
      <c r="O455" s="282" t="s">
        <v>14</v>
      </c>
      <c r="P455" s="282" t="s">
        <v>15</v>
      </c>
      <c r="Q455" s="282" t="s">
        <v>16</v>
      </c>
      <c r="R455" s="282" t="s">
        <v>17</v>
      </c>
      <c r="S455" s="282" t="s">
        <v>18</v>
      </c>
      <c r="U455" s="282" t="s">
        <v>19</v>
      </c>
      <c r="V455" s="282" t="s">
        <v>20</v>
      </c>
      <c r="W455" s="282" t="s">
        <v>21</v>
      </c>
      <c r="X455" s="282" t="s">
        <v>22</v>
      </c>
    </row>
    <row r="456" spans="1:24" ht="15" thickBot="1" x14ac:dyDescent="0.35">
      <c r="A456" s="61" t="s">
        <v>188</v>
      </c>
      <c r="B456" s="159" t="s">
        <v>188</v>
      </c>
      <c r="C456" s="14"/>
      <c r="D456" s="18"/>
      <c r="E456" s="19"/>
      <c r="F456" s="19"/>
      <c r="G456" s="19"/>
      <c r="H456" s="19"/>
      <c r="I456" s="19"/>
      <c r="J456" s="19"/>
      <c r="K456" s="19"/>
      <c r="L456" s="20"/>
      <c r="M456" s="16"/>
      <c r="O456" s="282">
        <v>1000</v>
      </c>
      <c r="P456" s="282" t="str">
        <f>G440</f>
        <v>Enter Data</v>
      </c>
      <c r="Q456" s="282">
        <v>300</v>
      </c>
      <c r="R456" s="282" t="e">
        <f>Q456-P456</f>
        <v>#VALUE!</v>
      </c>
      <c r="S456" s="282" t="e">
        <f>R456*$G$7/O456*1</f>
        <v>#VALUE!</v>
      </c>
      <c r="U456" s="282">
        <v>100</v>
      </c>
      <c r="V456" s="282" t="e">
        <f>R456/U456</f>
        <v>#VALUE!</v>
      </c>
      <c r="W456" s="282" t="e">
        <f>ROUNDUP(V456,0)</f>
        <v>#VALUE!</v>
      </c>
      <c r="X456" s="287" t="e">
        <f>S456/W456</f>
        <v>#VALUE!</v>
      </c>
    </row>
    <row r="457" spans="1:24" ht="15" thickBot="1" x14ac:dyDescent="0.35">
      <c r="A457" s="60" t="s">
        <v>188</v>
      </c>
      <c r="B457" s="159" t="s">
        <v>188</v>
      </c>
      <c r="C457" s="14"/>
      <c r="D457" s="6"/>
      <c r="E457" s="6"/>
      <c r="F457" s="6"/>
      <c r="G457" s="6"/>
      <c r="H457" s="6"/>
      <c r="I457" s="6"/>
      <c r="J457" s="6"/>
      <c r="K457" s="6"/>
      <c r="L457" s="6"/>
      <c r="M457" s="16"/>
    </row>
    <row r="458" spans="1:24" ht="8.4" customHeight="1" thickBot="1" x14ac:dyDescent="0.35">
      <c r="A458" s="60" t="s">
        <v>188</v>
      </c>
      <c r="B458" s="159" t="s">
        <v>188</v>
      </c>
      <c r="C458" s="14"/>
      <c r="D458" s="11"/>
      <c r="E458" s="12"/>
      <c r="F458" s="12"/>
      <c r="G458" s="12"/>
      <c r="H458" s="12"/>
      <c r="I458" s="12"/>
      <c r="J458" s="12"/>
      <c r="K458" s="12"/>
      <c r="L458" s="13"/>
      <c r="M458" s="16"/>
    </row>
    <row r="459" spans="1:24" ht="18.600000000000001" thickBot="1" x14ac:dyDescent="0.4">
      <c r="A459" s="60" t="s">
        <v>188</v>
      </c>
      <c r="B459" s="159" t="s">
        <v>188</v>
      </c>
      <c r="C459" s="14"/>
      <c r="D459" s="14"/>
      <c r="E459" s="23" t="s">
        <v>91</v>
      </c>
      <c r="F459" s="6"/>
      <c r="G459" s="31" t="s">
        <v>183</v>
      </c>
      <c r="H459" s="24" t="s">
        <v>59</v>
      </c>
      <c r="I459" s="6"/>
      <c r="J459" s="6"/>
      <c r="K459" s="15" t="s">
        <v>7</v>
      </c>
      <c r="L459" s="16"/>
      <c r="M459" s="16"/>
    </row>
    <row r="460" spans="1:24" ht="243.45" customHeight="1" thickBot="1" x14ac:dyDescent="0.35">
      <c r="A460" s="60" t="s">
        <v>188</v>
      </c>
      <c r="B460" s="159" t="s">
        <v>188</v>
      </c>
      <c r="C460" s="14"/>
      <c r="D460" s="14"/>
      <c r="E460" s="6"/>
      <c r="F460" s="6"/>
      <c r="G460" s="6"/>
      <c r="H460" s="6"/>
      <c r="I460" s="6"/>
      <c r="J460" s="6"/>
      <c r="K460" s="2" t="str">
        <f>IF(AND(G459&gt;=O461,G459&lt;=P461),N461,IF(AND(G459&gt;=O462,G459&lt;=P462),N462,IF(AND(G459&gt;=O463,G459&lt;=P463),N463,IF(AND(G459&gt;=O464,G459&lt;=P464),N464,IF(AND(G459&gt;=O465,G459&lt;=P465),N465,IF(AND(G459&gt;=O466,G459&lt;=P466),N466,N467))))))</f>
        <v xml:space="preserve">Verify Data Entry - Enter 0 for N.N </v>
      </c>
      <c r="L460" s="16"/>
      <c r="M460" s="16"/>
      <c r="O460" s="282" t="s">
        <v>0</v>
      </c>
      <c r="P460" s="282" t="s">
        <v>1</v>
      </c>
    </row>
    <row r="461" spans="1:24" ht="209.4" hidden="1" customHeight="1" x14ac:dyDescent="0.3">
      <c r="A461" s="60"/>
      <c r="B461" s="159"/>
      <c r="C461" s="14"/>
      <c r="D461" s="14"/>
      <c r="E461" s="6"/>
      <c r="F461" s="6"/>
      <c r="G461" s="6"/>
      <c r="H461" s="6"/>
      <c r="I461" s="6"/>
      <c r="J461" s="6"/>
      <c r="K461" s="1"/>
      <c r="L461" s="16"/>
      <c r="M461" s="16"/>
      <c r="N461" s="284" t="s">
        <v>539</v>
      </c>
      <c r="O461" s="282">
        <v>0</v>
      </c>
      <c r="P461" s="282">
        <v>0.01</v>
      </c>
    </row>
    <row r="462" spans="1:24" ht="172.8" hidden="1" x14ac:dyDescent="0.3">
      <c r="A462" s="60"/>
      <c r="B462" s="159"/>
      <c r="C462" s="14"/>
      <c r="D462" s="14"/>
      <c r="E462" s="6"/>
      <c r="F462" s="6"/>
      <c r="G462" s="6"/>
      <c r="H462" s="6"/>
      <c r="I462" s="6"/>
      <c r="J462" s="6"/>
      <c r="K462" s="1"/>
      <c r="L462" s="16"/>
      <c r="M462" s="16"/>
      <c r="N462" s="284" t="s">
        <v>539</v>
      </c>
      <c r="O462" s="282">
        <v>0</v>
      </c>
      <c r="P462" s="282">
        <v>0.01</v>
      </c>
    </row>
    <row r="463" spans="1:24" ht="140.4" hidden="1" customHeight="1" x14ac:dyDescent="0.3">
      <c r="A463" s="60"/>
      <c r="B463" s="159"/>
      <c r="C463" s="14"/>
      <c r="D463" s="14"/>
      <c r="E463" s="6"/>
      <c r="F463" s="6"/>
      <c r="G463" s="6"/>
      <c r="H463" s="6"/>
      <c r="I463" s="6"/>
      <c r="J463" s="6"/>
      <c r="K463" s="1"/>
      <c r="L463" s="16"/>
      <c r="M463" s="16"/>
      <c r="N463" s="284" t="s">
        <v>539</v>
      </c>
      <c r="O463" s="282">
        <v>0</v>
      </c>
      <c r="P463" s="282">
        <v>0.01</v>
      </c>
    </row>
    <row r="464" spans="1:24" ht="172.8" hidden="1" x14ac:dyDescent="0.3">
      <c r="A464" s="60"/>
      <c r="B464" s="159"/>
      <c r="C464" s="14"/>
      <c r="D464" s="14"/>
      <c r="E464" s="6"/>
      <c r="F464" s="6"/>
      <c r="G464" s="6"/>
      <c r="H464" s="6"/>
      <c r="I464" s="6"/>
      <c r="J464" s="6"/>
      <c r="K464" s="1"/>
      <c r="L464" s="16"/>
      <c r="M464" s="16"/>
      <c r="N464" s="284" t="s">
        <v>539</v>
      </c>
      <c r="O464" s="282">
        <v>0</v>
      </c>
      <c r="P464" s="282">
        <v>0.01</v>
      </c>
    </row>
    <row r="465" spans="1:24" ht="172.8" hidden="1" x14ac:dyDescent="0.3">
      <c r="A465" s="60"/>
      <c r="B465" s="159"/>
      <c r="C465" s="14"/>
      <c r="D465" s="14"/>
      <c r="E465" s="6"/>
      <c r="F465" s="6"/>
      <c r="G465" s="6"/>
      <c r="H465" s="6"/>
      <c r="I465" s="6"/>
      <c r="J465" s="6"/>
      <c r="K465" s="1"/>
      <c r="L465" s="16"/>
      <c r="M465" s="16"/>
      <c r="N465" s="284" t="s">
        <v>539</v>
      </c>
      <c r="O465" s="282">
        <v>0.02</v>
      </c>
      <c r="P465" s="282">
        <v>0.1</v>
      </c>
    </row>
    <row r="466" spans="1:24" ht="72" hidden="1" x14ac:dyDescent="0.3">
      <c r="A466" s="60"/>
      <c r="B466" s="159"/>
      <c r="C466" s="14"/>
      <c r="D466" s="14"/>
      <c r="E466" s="6"/>
      <c r="F466" s="6"/>
      <c r="G466" s="6"/>
      <c r="H466" s="6"/>
      <c r="I466" s="6"/>
      <c r="J466" s="6"/>
      <c r="K466" s="1"/>
      <c r="L466" s="16"/>
      <c r="M466" s="16"/>
      <c r="N466" s="284" t="s">
        <v>313</v>
      </c>
      <c r="O466" s="282">
        <v>0.11</v>
      </c>
      <c r="P466" s="282">
        <v>50</v>
      </c>
    </row>
    <row r="467" spans="1:24" hidden="1" x14ac:dyDescent="0.3">
      <c r="A467" s="60"/>
      <c r="B467" s="159"/>
      <c r="C467" s="14"/>
      <c r="D467" s="14"/>
      <c r="E467" s="6"/>
      <c r="F467" s="6"/>
      <c r="G467" s="6"/>
      <c r="H467" s="6"/>
      <c r="I467" s="6"/>
      <c r="J467" s="6"/>
      <c r="L467" s="16"/>
      <c r="M467" s="16"/>
      <c r="N467" s="282" t="s">
        <v>351</v>
      </c>
    </row>
    <row r="468" spans="1:24" x14ac:dyDescent="0.3">
      <c r="A468" s="60" t="s">
        <v>188</v>
      </c>
      <c r="B468" s="159" t="s">
        <v>188</v>
      </c>
      <c r="C468" s="14"/>
      <c r="D468" s="14"/>
      <c r="E468" s="6"/>
      <c r="F468" s="6"/>
      <c r="G468" s="6"/>
      <c r="H468" s="6"/>
      <c r="I468" s="6"/>
      <c r="J468" s="6"/>
      <c r="K468" s="6"/>
      <c r="L468" s="16"/>
      <c r="M468" s="16"/>
    </row>
    <row r="469" spans="1:24" x14ac:dyDescent="0.3">
      <c r="A469" s="60" t="s">
        <v>188</v>
      </c>
      <c r="B469" s="159" t="s">
        <v>188</v>
      </c>
      <c r="C469" s="14"/>
      <c r="D469" s="14"/>
      <c r="E469" s="15" t="str">
        <f>IF(AND(G459&gt;=0,G459&lt;=0.6),N470,IF(AND(G459&gt;=0.6,G459&lt;=50),N471,N472))</f>
        <v>Verify Data Entry</v>
      </c>
      <c r="F469" s="6"/>
      <c r="G469" s="6"/>
      <c r="H469" s="6"/>
      <c r="I469" s="6"/>
      <c r="J469" s="6"/>
      <c r="K469" s="6"/>
      <c r="L469" s="16"/>
      <c r="M469" s="16"/>
    </row>
    <row r="470" spans="1:24" x14ac:dyDescent="0.3">
      <c r="A470" s="60" t="s">
        <v>188</v>
      </c>
      <c r="B470" s="159" t="s">
        <v>188</v>
      </c>
      <c r="C470" s="14"/>
      <c r="D470" s="14"/>
      <c r="E470" s="17">
        <f>IF(AND(E469=N470),X475,0)</f>
        <v>0</v>
      </c>
      <c r="F470" s="6" t="s">
        <v>80</v>
      </c>
      <c r="G470" s="4"/>
      <c r="H470" s="6"/>
      <c r="I470" s="6"/>
      <c r="J470" s="6"/>
      <c r="K470" s="6"/>
      <c r="L470" s="16"/>
      <c r="M470" s="16"/>
      <c r="N470" s="284" t="s">
        <v>311</v>
      </c>
    </row>
    <row r="471" spans="1:24" hidden="1" x14ac:dyDescent="0.3">
      <c r="A471" s="60"/>
      <c r="B471" s="159"/>
      <c r="C471" s="14"/>
      <c r="D471" s="14"/>
      <c r="E471" s="6"/>
      <c r="F471" s="6"/>
      <c r="G471" s="6"/>
      <c r="H471" s="6"/>
      <c r="I471" s="6"/>
      <c r="J471" s="6"/>
      <c r="K471" s="6"/>
      <c r="L471" s="16"/>
      <c r="M471" s="16"/>
      <c r="N471" s="284" t="s">
        <v>79</v>
      </c>
    </row>
    <row r="472" spans="1:24" x14ac:dyDescent="0.3">
      <c r="A472" s="60" t="s">
        <v>188</v>
      </c>
      <c r="B472" s="159" t="s">
        <v>188</v>
      </c>
      <c r="C472" s="14"/>
      <c r="D472" s="14"/>
      <c r="E472" s="15" t="s">
        <v>81</v>
      </c>
      <c r="F472" s="6"/>
      <c r="G472" s="6"/>
      <c r="H472" s="6"/>
      <c r="I472" s="6"/>
      <c r="J472" s="6"/>
      <c r="K472" s="6"/>
      <c r="L472" s="16"/>
      <c r="M472" s="16"/>
      <c r="N472" s="284" t="s">
        <v>5</v>
      </c>
    </row>
    <row r="473" spans="1:24" hidden="1" x14ac:dyDescent="0.3">
      <c r="A473" s="60"/>
      <c r="B473" s="159"/>
      <c r="C473" s="14"/>
      <c r="D473" s="14"/>
      <c r="E473" s="6"/>
      <c r="F473" s="6"/>
      <c r="G473" s="6"/>
      <c r="H473" s="6"/>
      <c r="I473" s="6"/>
      <c r="J473" s="6"/>
      <c r="K473" s="6"/>
      <c r="L473" s="16"/>
      <c r="M473" s="16"/>
      <c r="N473" s="284"/>
    </row>
    <row r="474" spans="1:24" hidden="1" x14ac:dyDescent="0.3">
      <c r="A474" s="62"/>
      <c r="B474" s="159"/>
      <c r="C474" s="14"/>
      <c r="D474" s="14"/>
      <c r="E474" s="6"/>
      <c r="F474" s="6"/>
      <c r="G474" s="6"/>
      <c r="H474" s="6"/>
      <c r="I474" s="6"/>
      <c r="J474" s="6"/>
      <c r="K474" s="6"/>
      <c r="L474" s="16"/>
      <c r="M474" s="16"/>
      <c r="O474" s="282" t="s">
        <v>14</v>
      </c>
      <c r="P474" s="282" t="s">
        <v>15</v>
      </c>
      <c r="Q474" s="282" t="s">
        <v>16</v>
      </c>
      <c r="R474" s="282" t="s">
        <v>17</v>
      </c>
      <c r="S474" s="282" t="s">
        <v>18</v>
      </c>
      <c r="U474" s="282" t="s">
        <v>19</v>
      </c>
      <c r="V474" s="282" t="s">
        <v>20</v>
      </c>
      <c r="W474" s="282" t="s">
        <v>21</v>
      </c>
      <c r="X474" s="282" t="s">
        <v>22</v>
      </c>
    </row>
    <row r="475" spans="1:24" x14ac:dyDescent="0.3">
      <c r="A475" s="61" t="s">
        <v>188</v>
      </c>
      <c r="B475" s="159" t="s">
        <v>188</v>
      </c>
      <c r="C475" s="14"/>
      <c r="D475" s="14"/>
      <c r="E475" s="6"/>
      <c r="F475" s="6"/>
      <c r="G475" s="6"/>
      <c r="H475" s="6"/>
      <c r="I475" s="6"/>
      <c r="J475" s="6"/>
      <c r="K475" s="6"/>
      <c r="L475" s="16"/>
      <c r="M475" s="16"/>
      <c r="O475" s="282">
        <v>100</v>
      </c>
      <c r="P475" s="282">
        <v>0</v>
      </c>
      <c r="Q475" s="282">
        <v>0.02</v>
      </c>
      <c r="R475" s="282">
        <f>Q475-P475</f>
        <v>0.02</v>
      </c>
      <c r="S475" s="282" t="e">
        <f>R475*$G$7/O475*1</f>
        <v>#VALUE!</v>
      </c>
      <c r="U475" s="282">
        <v>0.02</v>
      </c>
      <c r="V475" s="282">
        <f>R475/U475</f>
        <v>1</v>
      </c>
      <c r="W475" s="282">
        <f>ROUNDUP(V475,0)</f>
        <v>1</v>
      </c>
      <c r="X475" s="285" t="e">
        <f>S475/W475</f>
        <v>#VALUE!</v>
      </c>
    </row>
    <row r="476" spans="1:24" x14ac:dyDescent="0.3">
      <c r="A476" s="60" t="s">
        <v>188</v>
      </c>
      <c r="B476" s="159" t="s">
        <v>188</v>
      </c>
      <c r="C476" s="14"/>
      <c r="D476" s="14"/>
      <c r="E476" s="15" t="str">
        <f>IF(AND(G459&gt;=0,G459&lt;=0.6),N477,IF(AND(G459&gt;=0.6,G459&lt;=50),N478,N479))</f>
        <v>Verify Data Entry</v>
      </c>
      <c r="F476" s="6"/>
      <c r="G476" s="6"/>
      <c r="H476" s="6"/>
      <c r="I476" s="6"/>
      <c r="J476" s="6"/>
      <c r="K476" s="6"/>
      <c r="L476" s="16"/>
      <c r="M476" s="16"/>
    </row>
    <row r="477" spans="1:24" x14ac:dyDescent="0.3">
      <c r="A477" s="60" t="s">
        <v>188</v>
      </c>
      <c r="B477" s="159" t="s">
        <v>188</v>
      </c>
      <c r="C477" s="14"/>
      <c r="D477" s="14"/>
      <c r="E477" s="17">
        <f>IF(AND(E476=N477),X482,0)</f>
        <v>0</v>
      </c>
      <c r="F477" s="6" t="s">
        <v>80</v>
      </c>
      <c r="G477" s="4"/>
      <c r="H477" s="6"/>
      <c r="I477" s="6"/>
      <c r="J477" s="6"/>
      <c r="K477" s="6"/>
      <c r="L477" s="16"/>
      <c r="M477" s="16"/>
      <c r="N477" s="284" t="s">
        <v>312</v>
      </c>
    </row>
    <row r="478" spans="1:24" hidden="1" x14ac:dyDescent="0.3">
      <c r="A478" s="60"/>
      <c r="B478" s="159"/>
      <c r="C478" s="14"/>
      <c r="D478" s="14"/>
      <c r="E478" s="6"/>
      <c r="F478" s="6"/>
      <c r="G478" s="6"/>
      <c r="H478" s="6"/>
      <c r="I478" s="6"/>
      <c r="J478" s="6"/>
      <c r="K478" s="6"/>
      <c r="L478" s="16"/>
      <c r="M478" s="16"/>
      <c r="N478" s="284" t="s">
        <v>79</v>
      </c>
    </row>
    <row r="479" spans="1:24" hidden="1" x14ac:dyDescent="0.3">
      <c r="A479" s="60"/>
      <c r="B479" s="159"/>
      <c r="C479" s="14"/>
      <c r="D479" s="14"/>
      <c r="E479" s="15"/>
      <c r="F479" s="6"/>
      <c r="G479" s="6"/>
      <c r="H479" s="6"/>
      <c r="I479" s="6"/>
      <c r="J479" s="6"/>
      <c r="K479" s="6"/>
      <c r="L479" s="16"/>
      <c r="M479" s="16"/>
      <c r="N479" s="284" t="s">
        <v>5</v>
      </c>
    </row>
    <row r="480" spans="1:24" hidden="1" x14ac:dyDescent="0.3">
      <c r="A480" s="60"/>
      <c r="B480" s="159"/>
      <c r="C480" s="14"/>
      <c r="D480" s="14"/>
      <c r="E480" s="6"/>
      <c r="F480" s="6"/>
      <c r="G480" s="6"/>
      <c r="H480" s="6"/>
      <c r="I480" s="6"/>
      <c r="J480" s="6"/>
      <c r="K480" s="6"/>
      <c r="L480" s="16"/>
      <c r="M480" s="16"/>
      <c r="N480" s="284"/>
    </row>
    <row r="481" spans="1:24" hidden="1" x14ac:dyDescent="0.3">
      <c r="A481" s="62"/>
      <c r="B481" s="159"/>
      <c r="C481" s="14"/>
      <c r="D481" s="14"/>
      <c r="E481" s="6"/>
      <c r="F481" s="6"/>
      <c r="G481" s="6"/>
      <c r="H481" s="6"/>
      <c r="I481" s="6"/>
      <c r="J481" s="6"/>
      <c r="K481" s="6"/>
      <c r="L481" s="16"/>
      <c r="M481" s="16"/>
      <c r="O481" s="282" t="s">
        <v>14</v>
      </c>
      <c r="P481" s="282" t="s">
        <v>15</v>
      </c>
      <c r="Q481" s="282" t="s">
        <v>16</v>
      </c>
      <c r="R481" s="282" t="s">
        <v>17</v>
      </c>
      <c r="S481" s="282" t="s">
        <v>18</v>
      </c>
      <c r="U481" s="282" t="s">
        <v>19</v>
      </c>
      <c r="V481" s="282" t="s">
        <v>20</v>
      </c>
      <c r="W481" s="282" t="s">
        <v>21</v>
      </c>
      <c r="X481" s="282" t="s">
        <v>22</v>
      </c>
    </row>
    <row r="482" spans="1:24" hidden="1" x14ac:dyDescent="0.3">
      <c r="B482" s="159"/>
      <c r="C482" s="14"/>
      <c r="D482" s="14"/>
      <c r="E482" s="6"/>
      <c r="F482" s="6"/>
      <c r="G482" s="6"/>
      <c r="H482" s="6"/>
      <c r="I482" s="6"/>
      <c r="J482" s="6"/>
      <c r="K482" s="6"/>
      <c r="L482" s="16"/>
      <c r="M482" s="16"/>
      <c r="O482" s="282">
        <v>7.57</v>
      </c>
      <c r="P482" s="282">
        <v>0</v>
      </c>
      <c r="Q482" s="282">
        <v>0.02</v>
      </c>
      <c r="R482" s="282">
        <f>Q482-P482</f>
        <v>0.02</v>
      </c>
      <c r="S482" s="282" t="e">
        <f>R482*$G$7/O482*1</f>
        <v>#VALUE!</v>
      </c>
      <c r="U482" s="282">
        <v>0.02</v>
      </c>
      <c r="V482" s="282">
        <f>R482/U482</f>
        <v>1</v>
      </c>
      <c r="W482" s="282">
        <f>ROUNDUP(V482,0)</f>
        <v>1</v>
      </c>
      <c r="X482" s="285" t="e">
        <f>S482/W482</f>
        <v>#VALUE!</v>
      </c>
    </row>
    <row r="483" spans="1:24" hidden="1" x14ac:dyDescent="0.3">
      <c r="A483" s="60"/>
      <c r="B483" s="159"/>
      <c r="C483" s="14"/>
      <c r="D483" s="14"/>
      <c r="E483" s="6"/>
      <c r="F483" s="6"/>
      <c r="G483" s="6"/>
      <c r="H483" s="6"/>
      <c r="I483" s="6"/>
      <c r="J483" s="6"/>
      <c r="K483" s="6"/>
      <c r="L483" s="16"/>
      <c r="M483" s="16"/>
    </row>
    <row r="484" spans="1:24" hidden="1" x14ac:dyDescent="0.3">
      <c r="B484" s="159"/>
      <c r="C484" s="14"/>
      <c r="D484" s="14"/>
      <c r="E484" s="6"/>
      <c r="F484" s="6"/>
      <c r="G484" s="6"/>
      <c r="H484" s="6"/>
      <c r="I484" s="6"/>
      <c r="J484" s="6"/>
      <c r="K484" s="6"/>
      <c r="L484" s="16"/>
      <c r="M484" s="16"/>
    </row>
    <row r="485" spans="1:24" hidden="1" x14ac:dyDescent="0.3">
      <c r="B485" s="159"/>
      <c r="C485" s="14"/>
      <c r="D485" s="14"/>
      <c r="E485" s="6"/>
      <c r="F485" s="6"/>
      <c r="G485" s="6"/>
      <c r="H485" s="6"/>
      <c r="I485" s="6"/>
      <c r="J485" s="6"/>
      <c r="K485" s="6"/>
      <c r="L485" s="16"/>
      <c r="M485" s="16"/>
    </row>
    <row r="486" spans="1:24" hidden="1" x14ac:dyDescent="0.3">
      <c r="B486" s="159"/>
      <c r="C486" s="14"/>
      <c r="D486" s="14"/>
      <c r="E486" s="6"/>
      <c r="F486" s="6"/>
      <c r="G486" s="6"/>
      <c r="H486" s="6"/>
      <c r="I486" s="6"/>
      <c r="J486" s="6"/>
      <c r="K486" s="6"/>
      <c r="L486" s="16"/>
      <c r="M486" s="16"/>
    </row>
    <row r="487" spans="1:24" ht="15" thickBot="1" x14ac:dyDescent="0.35">
      <c r="A487" s="61" t="s">
        <v>188</v>
      </c>
      <c r="B487" s="159" t="s">
        <v>188</v>
      </c>
      <c r="C487" s="14"/>
      <c r="D487" s="18"/>
      <c r="E487" s="19"/>
      <c r="F487" s="19"/>
      <c r="G487" s="19"/>
      <c r="H487" s="19"/>
      <c r="I487" s="19"/>
      <c r="J487" s="19"/>
      <c r="K487" s="19"/>
      <c r="L487" s="20"/>
      <c r="M487" s="16"/>
    </row>
    <row r="488" spans="1:24" ht="15" thickBot="1" x14ac:dyDescent="0.35">
      <c r="A488" s="60" t="s">
        <v>188</v>
      </c>
      <c r="B488" s="159" t="s">
        <v>188</v>
      </c>
      <c r="C488" s="14"/>
      <c r="D488" s="6"/>
      <c r="E488" s="6"/>
      <c r="F488" s="6"/>
      <c r="G488" s="6"/>
      <c r="H488" s="6"/>
      <c r="I488" s="6"/>
      <c r="J488" s="6"/>
      <c r="K488" s="6"/>
      <c r="L488" s="6"/>
      <c r="M488" s="16"/>
    </row>
    <row r="489" spans="1:24" ht="8.4" customHeight="1" thickBot="1" x14ac:dyDescent="0.35">
      <c r="A489" s="60" t="s">
        <v>188</v>
      </c>
      <c r="B489" s="159" t="s">
        <v>188</v>
      </c>
      <c r="C489" s="14"/>
      <c r="D489" s="11"/>
      <c r="E489" s="12"/>
      <c r="F489" s="12"/>
      <c r="G489" s="12"/>
      <c r="H489" s="12"/>
      <c r="I489" s="12"/>
      <c r="J489" s="12"/>
      <c r="K489" s="12"/>
      <c r="L489" s="13"/>
      <c r="M489" s="16"/>
    </row>
    <row r="490" spans="1:24" ht="18.600000000000001" thickBot="1" x14ac:dyDescent="0.4">
      <c r="A490" s="60" t="s">
        <v>188</v>
      </c>
      <c r="B490" s="159" t="s">
        <v>188</v>
      </c>
      <c r="C490" s="14"/>
      <c r="D490" s="14"/>
      <c r="E490" s="23" t="s">
        <v>95</v>
      </c>
      <c r="F490" s="6"/>
      <c r="G490" s="31" t="s">
        <v>183</v>
      </c>
      <c r="H490" s="24" t="s">
        <v>59</v>
      </c>
      <c r="I490" s="6"/>
      <c r="J490" s="6"/>
      <c r="K490" s="15" t="s">
        <v>7</v>
      </c>
      <c r="L490" s="16"/>
      <c r="M490" s="16"/>
    </row>
    <row r="491" spans="1:24" ht="169.95" customHeight="1" thickBot="1" x14ac:dyDescent="0.35">
      <c r="A491" s="60" t="s">
        <v>188</v>
      </c>
      <c r="B491" s="159" t="s">
        <v>188</v>
      </c>
      <c r="C491" s="14"/>
      <c r="D491" s="14"/>
      <c r="E491" s="6"/>
      <c r="F491" s="6"/>
      <c r="G491" s="6"/>
      <c r="H491" s="6"/>
      <c r="I491" s="6"/>
      <c r="J491" s="6"/>
      <c r="K491" s="2" t="str">
        <f>IF(AND(G490&gt;=O492,G490&lt;=P492),N492,IF(AND(G490&gt;=O493,G490&lt;=P493),N493,IF(AND(G490&gt;=O494,G490&lt;=P494),N494,IF(AND(G490&gt;=O495,G490&lt;=P495),N495,IF(AND(G490&gt;=O496,G490&lt;=P496),N496,IF(AND(G490&gt;=O497,G490&lt;=P497),N497,N498))))))</f>
        <v xml:space="preserve">Verify Data Entry - Enter 0 for N.N </v>
      </c>
      <c r="L491" s="16"/>
      <c r="M491" s="16"/>
      <c r="O491" s="282" t="s">
        <v>0</v>
      </c>
      <c r="P491" s="282" t="s">
        <v>1</v>
      </c>
    </row>
    <row r="492" spans="1:24" ht="129.6" hidden="1" x14ac:dyDescent="0.3">
      <c r="A492" s="60"/>
      <c r="B492" s="159"/>
      <c r="C492" s="14"/>
      <c r="D492" s="14"/>
      <c r="E492" s="6"/>
      <c r="F492" s="6"/>
      <c r="G492" s="6"/>
      <c r="H492" s="6"/>
      <c r="I492" s="6"/>
      <c r="J492" s="6"/>
      <c r="K492" s="1"/>
      <c r="L492" s="16"/>
      <c r="M492" s="16"/>
      <c r="N492" s="284" t="s">
        <v>527</v>
      </c>
      <c r="O492" s="282">
        <v>0</v>
      </c>
      <c r="P492" s="282">
        <v>0.1</v>
      </c>
    </row>
    <row r="493" spans="1:24" ht="129.6" hidden="1" x14ac:dyDescent="0.3">
      <c r="A493" s="60"/>
      <c r="B493" s="159"/>
      <c r="C493" s="14"/>
      <c r="D493" s="14"/>
      <c r="E493" s="6"/>
      <c r="F493" s="6"/>
      <c r="G493" s="6"/>
      <c r="H493" s="6"/>
      <c r="I493" s="6"/>
      <c r="J493" s="6"/>
      <c r="K493" s="1"/>
      <c r="L493" s="16"/>
      <c r="M493" s="16"/>
      <c r="N493" s="284" t="s">
        <v>528</v>
      </c>
      <c r="O493" s="282">
        <v>0.11</v>
      </c>
      <c r="P493" s="282">
        <v>3</v>
      </c>
    </row>
    <row r="494" spans="1:24" ht="129.6" hidden="1" x14ac:dyDescent="0.3">
      <c r="A494" s="60"/>
      <c r="B494" s="159"/>
      <c r="C494" s="14"/>
      <c r="D494" s="14"/>
      <c r="E494" s="6"/>
      <c r="F494" s="6"/>
      <c r="G494" s="6"/>
      <c r="H494" s="6"/>
      <c r="I494" s="6"/>
      <c r="J494" s="6"/>
      <c r="K494" s="1"/>
      <c r="L494" s="16"/>
      <c r="M494" s="16"/>
      <c r="N494" s="284" t="s">
        <v>122</v>
      </c>
      <c r="O494" s="282">
        <v>3.01</v>
      </c>
      <c r="P494" s="282">
        <v>10</v>
      </c>
    </row>
    <row r="495" spans="1:24" ht="129.6" hidden="1" x14ac:dyDescent="0.3">
      <c r="A495" s="60"/>
      <c r="B495" s="159"/>
      <c r="C495" s="14"/>
      <c r="D495" s="14"/>
      <c r="E495" s="6"/>
      <c r="F495" s="6"/>
      <c r="G495" s="6"/>
      <c r="H495" s="6"/>
      <c r="I495" s="6"/>
      <c r="J495" s="6"/>
      <c r="K495" s="1"/>
      <c r="L495" s="16"/>
      <c r="M495" s="16"/>
      <c r="N495" s="284" t="s">
        <v>96</v>
      </c>
      <c r="O495" s="282">
        <v>10.01</v>
      </c>
      <c r="P495" s="282">
        <v>30</v>
      </c>
    </row>
    <row r="496" spans="1:24" ht="129.6" hidden="1" x14ac:dyDescent="0.3">
      <c r="A496" s="60"/>
      <c r="B496" s="159"/>
      <c r="C496" s="14"/>
      <c r="D496" s="14"/>
      <c r="E496" s="6"/>
      <c r="F496" s="6"/>
      <c r="G496" s="6"/>
      <c r="H496" s="6"/>
      <c r="I496" s="6"/>
      <c r="J496" s="6"/>
      <c r="K496" s="1"/>
      <c r="L496" s="16"/>
      <c r="M496" s="16"/>
      <c r="N496" s="284" t="s">
        <v>123</v>
      </c>
      <c r="O496" s="282">
        <v>30.01</v>
      </c>
      <c r="P496" s="282">
        <v>100</v>
      </c>
    </row>
    <row r="497" spans="1:24" ht="144" hidden="1" x14ac:dyDescent="0.3">
      <c r="A497" s="60"/>
      <c r="B497" s="159"/>
      <c r="C497" s="14"/>
      <c r="D497" s="14"/>
      <c r="E497" s="6"/>
      <c r="F497" s="6"/>
      <c r="G497" s="6"/>
      <c r="H497" s="6"/>
      <c r="I497" s="6"/>
      <c r="J497" s="6"/>
      <c r="K497" s="1"/>
      <c r="L497" s="16"/>
      <c r="M497" s="16"/>
      <c r="N497" s="284" t="s">
        <v>124</v>
      </c>
      <c r="O497" s="282">
        <v>100.01</v>
      </c>
      <c r="P497" s="282">
        <v>200</v>
      </c>
    </row>
    <row r="498" spans="1:24" hidden="1" x14ac:dyDescent="0.3">
      <c r="A498" s="60"/>
      <c r="B498" s="159"/>
      <c r="C498" s="14"/>
      <c r="D498" s="14"/>
      <c r="E498" s="6"/>
      <c r="F498" s="6"/>
      <c r="G498" s="6"/>
      <c r="H498" s="6"/>
      <c r="I498" s="6"/>
      <c r="J498" s="6"/>
      <c r="L498" s="16"/>
      <c r="M498" s="16"/>
      <c r="N498" s="282" t="s">
        <v>351</v>
      </c>
    </row>
    <row r="499" spans="1:24" x14ac:dyDescent="0.3">
      <c r="A499" s="60" t="s">
        <v>188</v>
      </c>
      <c r="B499" s="159" t="s">
        <v>188</v>
      </c>
      <c r="C499" s="14"/>
      <c r="D499" s="14"/>
      <c r="E499" s="6"/>
      <c r="F499" s="6"/>
      <c r="G499" s="6"/>
      <c r="H499" s="6"/>
      <c r="I499" s="6"/>
      <c r="J499" s="6"/>
      <c r="K499" s="6"/>
      <c r="L499" s="16"/>
      <c r="M499" s="16"/>
    </row>
    <row r="500" spans="1:24" ht="85.2" customHeight="1" x14ac:dyDescent="0.3">
      <c r="A500" s="60" t="s">
        <v>188</v>
      </c>
      <c r="B500" s="159" t="s">
        <v>188</v>
      </c>
      <c r="C500" s="14"/>
      <c r="D500" s="14"/>
      <c r="E500" s="353" t="str">
        <f>IF(AND(G490&gt;=0,G490&lt;=2),N501,IF(AND(G490&gt;=2,G490&lt;=200),N502,N503))</f>
        <v>Verify Data Entry</v>
      </c>
      <c r="F500" s="353"/>
      <c r="G500" s="353"/>
      <c r="H500" s="353"/>
      <c r="I500" s="353"/>
      <c r="J500" s="353"/>
      <c r="K500" s="353"/>
      <c r="L500" s="16"/>
      <c r="M500" s="16"/>
    </row>
    <row r="501" spans="1:24" ht="100.8" hidden="1" x14ac:dyDescent="0.3">
      <c r="A501" s="60"/>
      <c r="B501" s="159"/>
      <c r="C501" s="14"/>
      <c r="D501" s="14"/>
      <c r="E501" s="17"/>
      <c r="F501" s="6"/>
      <c r="G501" s="4"/>
      <c r="H501" s="6"/>
      <c r="I501" s="6"/>
      <c r="J501" s="6"/>
      <c r="K501" s="6"/>
      <c r="L501" s="16"/>
      <c r="M501" s="16"/>
      <c r="N501" s="284" t="s">
        <v>191</v>
      </c>
    </row>
    <row r="502" spans="1:24" hidden="1" x14ac:dyDescent="0.3">
      <c r="A502" s="60"/>
      <c r="B502" s="159"/>
      <c r="C502" s="14"/>
      <c r="D502" s="14"/>
      <c r="E502" s="6"/>
      <c r="F502" s="6"/>
      <c r="G502" s="6"/>
      <c r="H502" s="6"/>
      <c r="I502" s="6"/>
      <c r="J502" s="6"/>
      <c r="K502" s="6"/>
      <c r="L502" s="16"/>
      <c r="M502" s="16"/>
      <c r="N502" s="284" t="s">
        <v>66</v>
      </c>
    </row>
    <row r="503" spans="1:24" hidden="1" x14ac:dyDescent="0.3">
      <c r="A503" s="60"/>
      <c r="B503" s="159"/>
      <c r="C503" s="14"/>
      <c r="D503" s="14"/>
      <c r="E503" s="6"/>
      <c r="F503" s="6"/>
      <c r="G503" s="6"/>
      <c r="H503" s="6"/>
      <c r="I503" s="6"/>
      <c r="J503" s="6"/>
      <c r="K503" s="6"/>
      <c r="L503" s="16"/>
      <c r="M503" s="16"/>
      <c r="N503" s="284" t="s">
        <v>5</v>
      </c>
    </row>
    <row r="504" spans="1:24" hidden="1" x14ac:dyDescent="0.3">
      <c r="A504" s="60"/>
      <c r="B504" s="159"/>
      <c r="C504" s="14"/>
      <c r="D504" s="14"/>
      <c r="E504" s="6"/>
      <c r="F504" s="6"/>
      <c r="G504" s="6"/>
      <c r="H504" s="6"/>
      <c r="I504" s="6"/>
      <c r="J504" s="6"/>
      <c r="K504" s="6"/>
      <c r="L504" s="16"/>
      <c r="M504" s="16"/>
      <c r="N504" s="284"/>
    </row>
    <row r="505" spans="1:24" ht="15" thickBot="1" x14ac:dyDescent="0.35">
      <c r="A505" s="61" t="s">
        <v>188</v>
      </c>
      <c r="B505" s="159" t="s">
        <v>188</v>
      </c>
      <c r="C505" s="14"/>
      <c r="D505" s="18"/>
      <c r="E505" s="19"/>
      <c r="F505" s="19"/>
      <c r="G505" s="19"/>
      <c r="H505" s="19"/>
      <c r="I505" s="19"/>
      <c r="J505" s="19"/>
      <c r="K505" s="19"/>
      <c r="L505" s="20"/>
      <c r="M505" s="16"/>
      <c r="X505" s="285"/>
    </row>
    <row r="506" spans="1:24" ht="15" thickBot="1" x14ac:dyDescent="0.35">
      <c r="A506" s="60" t="s">
        <v>188</v>
      </c>
      <c r="B506" s="159" t="s">
        <v>188</v>
      </c>
      <c r="C506" s="14"/>
      <c r="D506" s="6"/>
      <c r="E506" s="6"/>
      <c r="F506" s="6"/>
      <c r="G506" s="6"/>
      <c r="H506" s="6"/>
      <c r="I506" s="6"/>
      <c r="J506" s="6"/>
      <c r="K506" s="6"/>
      <c r="L506" s="6"/>
      <c r="M506" s="16"/>
    </row>
    <row r="507" spans="1:24" ht="8.4" customHeight="1" thickBot="1" x14ac:dyDescent="0.35">
      <c r="A507" s="60" t="s">
        <v>188</v>
      </c>
      <c r="B507" s="159" t="s">
        <v>188</v>
      </c>
      <c r="C507" s="14"/>
      <c r="D507" s="11"/>
      <c r="E507" s="12"/>
      <c r="F507" s="12"/>
      <c r="G507" s="12"/>
      <c r="H507" s="12"/>
      <c r="I507" s="12"/>
      <c r="J507" s="12"/>
      <c r="K507" s="12"/>
      <c r="L507" s="13"/>
      <c r="M507" s="16"/>
    </row>
    <row r="508" spans="1:24" ht="18.600000000000001" thickBot="1" x14ac:dyDescent="0.4">
      <c r="A508" s="60" t="s">
        <v>188</v>
      </c>
      <c r="B508" s="159" t="s">
        <v>188</v>
      </c>
      <c r="C508" s="14"/>
      <c r="D508" s="14"/>
      <c r="E508" s="23" t="s">
        <v>98</v>
      </c>
      <c r="F508" s="6"/>
      <c r="G508" s="31" t="s">
        <v>183</v>
      </c>
      <c r="H508" s="24" t="s">
        <v>59</v>
      </c>
      <c r="I508" s="6"/>
      <c r="J508" s="6"/>
      <c r="K508" s="15" t="s">
        <v>7</v>
      </c>
      <c r="L508" s="16"/>
      <c r="M508" s="16"/>
    </row>
    <row r="509" spans="1:24" ht="199.95" customHeight="1" thickBot="1" x14ac:dyDescent="0.35">
      <c r="A509" s="60" t="s">
        <v>188</v>
      </c>
      <c r="B509" s="159" t="s">
        <v>188</v>
      </c>
      <c r="C509" s="14"/>
      <c r="D509" s="14"/>
      <c r="E509" s="6"/>
      <c r="F509" s="6"/>
      <c r="G509" s="6"/>
      <c r="H509" s="6"/>
      <c r="I509" s="6"/>
      <c r="J509" s="6"/>
      <c r="K509" s="2" t="str">
        <f>IF(AND(G508&gt;=O510,G508&lt;=P510),N510,IF(AND(G508&gt;=O511,G508&lt;=P511),N511,IF(AND(G508&gt;=O512,G508&lt;=P512),N512,IF(AND(G508&gt;=O513,G508&lt;=P513),N513,IF(AND(G508&gt;=O514,G508&lt;=P514),N514,IF(AND(G508&gt;=O515,G508&lt;=P515),N515,IF(AND(G508&gt;=O516,G508&lt;=P516),N516,N517)))))))</f>
        <v xml:space="preserve">Verify Data Entry - Enter 0 for N.N </v>
      </c>
      <c r="L509" s="16"/>
      <c r="M509" s="16"/>
      <c r="O509" s="282" t="s">
        <v>0</v>
      </c>
      <c r="P509" s="282" t="s">
        <v>1</v>
      </c>
    </row>
    <row r="510" spans="1:24" ht="187.2" hidden="1" x14ac:dyDescent="0.3">
      <c r="A510" s="60"/>
      <c r="B510" s="159"/>
      <c r="C510" s="14"/>
      <c r="D510" s="14"/>
      <c r="E510" s="6"/>
      <c r="F510" s="6"/>
      <c r="G510" s="6"/>
      <c r="H510" s="6"/>
      <c r="I510" s="6"/>
      <c r="J510" s="6"/>
      <c r="K510" s="1"/>
      <c r="L510" s="16"/>
      <c r="M510" s="16"/>
      <c r="N510" s="284" t="s">
        <v>529</v>
      </c>
      <c r="O510" s="282">
        <v>0</v>
      </c>
      <c r="P510" s="282">
        <v>0.02</v>
      </c>
    </row>
    <row r="511" spans="1:24" ht="57.6" hidden="1" x14ac:dyDescent="0.3">
      <c r="A511" s="60"/>
      <c r="B511" s="159"/>
      <c r="C511" s="14"/>
      <c r="D511" s="14"/>
      <c r="E511" s="6"/>
      <c r="F511" s="6"/>
      <c r="G511" s="6"/>
      <c r="H511" s="6"/>
      <c r="I511" s="6"/>
      <c r="J511" s="6"/>
      <c r="K511" s="1"/>
      <c r="L511" s="16"/>
      <c r="M511" s="16"/>
      <c r="N511" s="284" t="s">
        <v>559</v>
      </c>
      <c r="O511" s="282">
        <v>0.03</v>
      </c>
      <c r="P511" s="282">
        <v>4.5</v>
      </c>
    </row>
    <row r="512" spans="1:24" ht="72" hidden="1" x14ac:dyDescent="0.3">
      <c r="A512" s="60"/>
      <c r="B512" s="159"/>
      <c r="C512" s="14"/>
      <c r="D512" s="14"/>
      <c r="E512" s="6"/>
      <c r="F512" s="6"/>
      <c r="G512" s="6"/>
      <c r="H512" s="6"/>
      <c r="I512" s="6"/>
      <c r="J512" s="6"/>
      <c r="K512" s="1"/>
      <c r="L512" s="16"/>
      <c r="M512" s="16"/>
      <c r="N512" s="284" t="s">
        <v>530</v>
      </c>
      <c r="O512" s="282">
        <v>4.51</v>
      </c>
      <c r="P512" s="282">
        <v>4.99</v>
      </c>
    </row>
    <row r="513" spans="1:24" ht="115.2" hidden="1" x14ac:dyDescent="0.3">
      <c r="A513" s="60"/>
      <c r="B513" s="159"/>
      <c r="C513" s="14"/>
      <c r="D513" s="14"/>
      <c r="E513" s="6"/>
      <c r="F513" s="6"/>
      <c r="G513" s="6"/>
      <c r="H513" s="6"/>
      <c r="I513" s="6"/>
      <c r="J513" s="6"/>
      <c r="K513" s="1"/>
      <c r="L513" s="16"/>
      <c r="M513" s="16"/>
      <c r="N513" s="284" t="s">
        <v>531</v>
      </c>
      <c r="O513" s="282">
        <v>5</v>
      </c>
      <c r="P513" s="282">
        <v>6</v>
      </c>
    </row>
    <row r="514" spans="1:24" ht="115.2" hidden="1" x14ac:dyDescent="0.3">
      <c r="A514" s="60"/>
      <c r="B514" s="159"/>
      <c r="C514" s="14"/>
      <c r="D514" s="14"/>
      <c r="E514" s="6"/>
      <c r="F514" s="6"/>
      <c r="G514" s="6"/>
      <c r="H514" s="6"/>
      <c r="I514" s="6"/>
      <c r="J514" s="6"/>
      <c r="K514" s="1"/>
      <c r="L514" s="16"/>
      <c r="M514" s="16"/>
      <c r="N514" s="284" t="s">
        <v>125</v>
      </c>
      <c r="O514" s="282">
        <v>6.01</v>
      </c>
      <c r="P514" s="282">
        <v>15</v>
      </c>
    </row>
    <row r="515" spans="1:24" ht="115.2" hidden="1" x14ac:dyDescent="0.3">
      <c r="A515" s="60"/>
      <c r="B515" s="159"/>
      <c r="C515" s="14"/>
      <c r="D515" s="14"/>
      <c r="E515" s="6"/>
      <c r="F515" s="6"/>
      <c r="G515" s="6"/>
      <c r="H515" s="6"/>
      <c r="I515" s="6"/>
      <c r="J515" s="6"/>
      <c r="K515" s="1"/>
      <c r="L515" s="16"/>
      <c r="M515" s="16"/>
      <c r="N515" s="284" t="s">
        <v>126</v>
      </c>
      <c r="O515" s="282">
        <v>15.01</v>
      </c>
      <c r="P515" s="282">
        <v>50</v>
      </c>
    </row>
    <row r="516" spans="1:24" ht="115.2" hidden="1" x14ac:dyDescent="0.3">
      <c r="A516" s="60"/>
      <c r="B516" s="159"/>
      <c r="C516" s="14"/>
      <c r="D516" s="14"/>
      <c r="E516" s="6"/>
      <c r="F516" s="6"/>
      <c r="G516" s="6"/>
      <c r="H516" s="6"/>
      <c r="I516" s="6"/>
      <c r="J516" s="6"/>
      <c r="K516" s="1"/>
      <c r="L516" s="16"/>
      <c r="M516" s="16"/>
      <c r="N516" s="284" t="s">
        <v>532</v>
      </c>
      <c r="O516" s="282">
        <v>50.01</v>
      </c>
      <c r="P516" s="282">
        <v>200</v>
      </c>
    </row>
    <row r="517" spans="1:24" hidden="1" x14ac:dyDescent="0.3">
      <c r="A517" s="60"/>
      <c r="B517" s="159"/>
      <c r="C517" s="14"/>
      <c r="D517" s="14"/>
      <c r="E517" s="6"/>
      <c r="F517" s="6"/>
      <c r="G517" s="6"/>
      <c r="H517" s="6"/>
      <c r="I517" s="6"/>
      <c r="J517" s="6"/>
      <c r="L517" s="16"/>
      <c r="M517" s="16"/>
      <c r="N517" s="282" t="s">
        <v>351</v>
      </c>
    </row>
    <row r="518" spans="1:24" x14ac:dyDescent="0.3">
      <c r="A518" s="60" t="s">
        <v>188</v>
      </c>
      <c r="B518" s="159" t="s">
        <v>188</v>
      </c>
      <c r="C518" s="14"/>
      <c r="D518" s="14"/>
      <c r="E518" s="6"/>
      <c r="F518" s="6"/>
      <c r="G518" s="6"/>
      <c r="H518" s="6"/>
      <c r="I518" s="6"/>
      <c r="J518" s="6"/>
      <c r="K518" s="6"/>
      <c r="L518" s="16"/>
      <c r="M518" s="16"/>
    </row>
    <row r="519" spans="1:24" x14ac:dyDescent="0.3">
      <c r="A519" s="60" t="s">
        <v>188</v>
      </c>
      <c r="B519" s="159" t="s">
        <v>188</v>
      </c>
      <c r="C519" s="14"/>
      <c r="D519" s="14"/>
      <c r="E519" s="15" t="str">
        <f>IF(AND(G508&gt;=0,G508&lt;=5),N520,IF(AND(G508&gt;=5,G508&lt;=200),N521,N522))</f>
        <v>Verify Data Entry</v>
      </c>
      <c r="F519" s="6"/>
      <c r="G519" s="6"/>
      <c r="H519" s="6"/>
      <c r="I519" s="6"/>
      <c r="J519" s="6"/>
      <c r="K519" s="6"/>
      <c r="L519" s="16"/>
      <c r="M519" s="16"/>
    </row>
    <row r="520" spans="1:24" ht="14.4" customHeight="1" x14ac:dyDescent="0.3">
      <c r="A520" s="60" t="s">
        <v>188</v>
      </c>
      <c r="B520" s="159" t="s">
        <v>188</v>
      </c>
      <c r="C520" s="14"/>
      <c r="D520" s="14"/>
      <c r="E520" s="17">
        <f>IF(AND(E519=N520),X525,0)</f>
        <v>0</v>
      </c>
      <c r="F520" s="6" t="s">
        <v>80</v>
      </c>
      <c r="G520" s="4" t="s">
        <v>11</v>
      </c>
      <c r="H520" s="6">
        <f>IF(AND(E519=N520),W525,0)</f>
        <v>0</v>
      </c>
      <c r="I520" s="6" t="s">
        <v>13</v>
      </c>
      <c r="J520" s="6"/>
      <c r="K520" s="6"/>
      <c r="L520" s="16"/>
      <c r="M520" s="16"/>
      <c r="N520" s="284" t="s">
        <v>99</v>
      </c>
    </row>
    <row r="521" spans="1:24" hidden="1" x14ac:dyDescent="0.3">
      <c r="A521" s="60"/>
      <c r="B521" s="159"/>
      <c r="C521" s="14"/>
      <c r="D521" s="14"/>
      <c r="E521" s="6"/>
      <c r="F521" s="6"/>
      <c r="G521" s="6"/>
      <c r="H521" s="6"/>
      <c r="I521" s="6"/>
      <c r="J521" s="6"/>
      <c r="K521" s="6"/>
      <c r="L521" s="16"/>
      <c r="M521" s="16"/>
      <c r="N521" s="284" t="s">
        <v>12</v>
      </c>
    </row>
    <row r="522" spans="1:24" hidden="1" x14ac:dyDescent="0.3">
      <c r="A522" s="60"/>
      <c r="B522" s="159"/>
      <c r="C522" s="14"/>
      <c r="D522" s="14"/>
      <c r="E522" s="6"/>
      <c r="F522" s="6"/>
      <c r="G522" s="6"/>
      <c r="H522" s="6"/>
      <c r="I522" s="6"/>
      <c r="J522" s="6"/>
      <c r="K522" s="6"/>
      <c r="L522" s="16"/>
      <c r="M522" s="16"/>
      <c r="N522" s="284" t="s">
        <v>5</v>
      </c>
    </row>
    <row r="523" spans="1:24" hidden="1" x14ac:dyDescent="0.3">
      <c r="A523" s="60"/>
      <c r="B523" s="159"/>
      <c r="C523" s="14"/>
      <c r="D523" s="14"/>
      <c r="E523" s="6"/>
      <c r="F523" s="6"/>
      <c r="G523" s="6"/>
      <c r="H523" s="6"/>
      <c r="I523" s="6"/>
      <c r="J523" s="6"/>
      <c r="K523" s="6"/>
      <c r="L523" s="16"/>
      <c r="M523" s="16"/>
      <c r="N523" s="284"/>
    </row>
    <row r="524" spans="1:24" hidden="1" x14ac:dyDescent="0.3">
      <c r="A524" s="62"/>
      <c r="B524" s="159"/>
      <c r="C524" s="14"/>
      <c r="D524" s="14"/>
      <c r="E524" s="6"/>
      <c r="F524" s="6"/>
      <c r="G524" s="6"/>
      <c r="H524" s="6"/>
      <c r="I524" s="6"/>
      <c r="J524" s="6"/>
      <c r="K524" s="6"/>
      <c r="L524" s="16"/>
      <c r="M524" s="16"/>
      <c r="O524" s="282" t="s">
        <v>14</v>
      </c>
      <c r="P524" s="282" t="s">
        <v>15</v>
      </c>
      <c r="Q524" s="282" t="s">
        <v>16</v>
      </c>
      <c r="R524" s="282" t="s">
        <v>17</v>
      </c>
      <c r="S524" s="282" t="s">
        <v>18</v>
      </c>
      <c r="U524" s="282" t="s">
        <v>19</v>
      </c>
      <c r="V524" s="282" t="s">
        <v>20</v>
      </c>
      <c r="W524" s="282" t="s">
        <v>21</v>
      </c>
      <c r="X524" s="282" t="s">
        <v>22</v>
      </c>
    </row>
    <row r="525" spans="1:24" ht="15" thickBot="1" x14ac:dyDescent="0.35">
      <c r="A525" s="61" t="s">
        <v>188</v>
      </c>
      <c r="B525" s="159" t="s">
        <v>188</v>
      </c>
      <c r="C525" s="14"/>
      <c r="D525" s="18"/>
      <c r="E525" s="19"/>
      <c r="F525" s="19"/>
      <c r="G525" s="19"/>
      <c r="H525" s="19"/>
      <c r="I525" s="19"/>
      <c r="J525" s="19"/>
      <c r="K525" s="19"/>
      <c r="L525" s="20"/>
      <c r="M525" s="16"/>
      <c r="O525" s="282">
        <v>1000</v>
      </c>
      <c r="P525" s="282" t="str">
        <f>G508</f>
        <v>Enter Data</v>
      </c>
      <c r="Q525" s="282">
        <v>5</v>
      </c>
      <c r="R525" s="282" t="e">
        <f>Q525-P525</f>
        <v>#VALUE!</v>
      </c>
      <c r="S525" s="282" t="e">
        <f>R525*$G$7/O525*1</f>
        <v>#VALUE!</v>
      </c>
      <c r="U525" s="282">
        <v>2</v>
      </c>
      <c r="V525" s="282" t="e">
        <f>R525/U525</f>
        <v>#VALUE!</v>
      </c>
      <c r="W525" s="282" t="e">
        <f>ROUNDUP(V525,0)</f>
        <v>#VALUE!</v>
      </c>
      <c r="X525" s="285" t="e">
        <f>S525/W525</f>
        <v>#VALUE!</v>
      </c>
    </row>
    <row r="526" spans="1:24" ht="15" thickBot="1" x14ac:dyDescent="0.35">
      <c r="A526" s="60" t="s">
        <v>188</v>
      </c>
      <c r="B526" s="159" t="s">
        <v>188</v>
      </c>
      <c r="C526" s="14"/>
      <c r="D526" s="6"/>
      <c r="E526" s="6"/>
      <c r="F526" s="6"/>
      <c r="G526" s="6"/>
      <c r="H526" s="6"/>
      <c r="I526" s="6"/>
      <c r="J526" s="6"/>
      <c r="K526" s="6"/>
      <c r="L526" s="6"/>
      <c r="M526" s="16"/>
    </row>
    <row r="527" spans="1:24" ht="8.4" customHeight="1" thickBot="1" x14ac:dyDescent="0.35">
      <c r="A527" s="60" t="s">
        <v>188</v>
      </c>
      <c r="B527" s="159" t="s">
        <v>188</v>
      </c>
      <c r="C527" s="14"/>
      <c r="D527" s="11"/>
      <c r="E527" s="12"/>
      <c r="F527" s="12"/>
      <c r="G527" s="12"/>
      <c r="H527" s="12"/>
      <c r="I527" s="12"/>
      <c r="J527" s="12"/>
      <c r="K527" s="12"/>
      <c r="L527" s="13"/>
      <c r="M527" s="16"/>
    </row>
    <row r="528" spans="1:24" ht="18.600000000000001" thickBot="1" x14ac:dyDescent="0.4">
      <c r="A528" s="60" t="s">
        <v>188</v>
      </c>
      <c r="B528" s="159" t="s">
        <v>188</v>
      </c>
      <c r="C528" s="14"/>
      <c r="D528" s="14"/>
      <c r="E528" s="23" t="s">
        <v>100</v>
      </c>
      <c r="F528" s="6"/>
      <c r="G528" s="31" t="s">
        <v>183</v>
      </c>
      <c r="H528" s="24" t="s">
        <v>59</v>
      </c>
      <c r="I528" s="6"/>
      <c r="J528" s="6"/>
      <c r="K528" s="15" t="s">
        <v>7</v>
      </c>
      <c r="L528" s="16"/>
      <c r="M528" s="16"/>
    </row>
    <row r="529" spans="1:52" ht="213" customHeight="1" thickBot="1" x14ac:dyDescent="0.35">
      <c r="A529" s="60" t="s">
        <v>188</v>
      </c>
      <c r="B529" s="159" t="s">
        <v>188</v>
      </c>
      <c r="C529" s="14"/>
      <c r="D529" s="14"/>
      <c r="E529" s="6"/>
      <c r="F529" s="6"/>
      <c r="G529" s="6"/>
      <c r="H529" s="6"/>
      <c r="I529" s="6"/>
      <c r="J529" s="6"/>
      <c r="K529" s="2" t="str">
        <f>IF(AND(G528&gt;=O530,G528&lt;=P530),N530,IF(AND(G528&gt;=O531,G528&lt;=P531),N531,IF(AND(G528&gt;=O532,G528&lt;=P532),N532,IF(AND(G528&gt;=O533,G528&lt;=P533),N533,IF(AND(G528&gt;=O534,G528&lt;=P534),N534,IF(AND(G528&gt;=O535,G528&lt;=P535),N535,N536))))))</f>
        <v xml:space="preserve">Verify Data Entry - Enter 0 for N.N </v>
      </c>
      <c r="L529" s="16"/>
      <c r="M529" s="16"/>
      <c r="O529" s="282" t="s">
        <v>0</v>
      </c>
      <c r="P529" s="282" t="s">
        <v>1</v>
      </c>
    </row>
    <row r="530" spans="1:52" ht="187.2" hidden="1" x14ac:dyDescent="0.3">
      <c r="A530" s="60"/>
      <c r="B530" s="159"/>
      <c r="C530" s="14"/>
      <c r="D530" s="14"/>
      <c r="E530" s="6"/>
      <c r="F530" s="6"/>
      <c r="G530" s="6"/>
      <c r="H530" s="6"/>
      <c r="I530" s="6"/>
      <c r="J530" s="6"/>
      <c r="K530" s="1"/>
      <c r="L530" s="16"/>
      <c r="M530" s="16"/>
      <c r="N530" s="284" t="s">
        <v>322</v>
      </c>
      <c r="O530" s="282">
        <v>0</v>
      </c>
      <c r="P530" s="282">
        <v>1</v>
      </c>
    </row>
    <row r="531" spans="1:52" ht="100.8" hidden="1" x14ac:dyDescent="0.3">
      <c r="A531" s="60"/>
      <c r="B531" s="159"/>
      <c r="C531" s="14"/>
      <c r="D531" s="14"/>
      <c r="E531" s="6"/>
      <c r="F531" s="6"/>
      <c r="G531" s="6"/>
      <c r="H531" s="6"/>
      <c r="I531" s="6"/>
      <c r="J531" s="6"/>
      <c r="K531" s="1"/>
      <c r="L531" s="16"/>
      <c r="M531" s="16"/>
      <c r="N531" s="284" t="s">
        <v>321</v>
      </c>
      <c r="O531" s="282">
        <v>1.01</v>
      </c>
      <c r="P531" s="282">
        <v>10</v>
      </c>
    </row>
    <row r="532" spans="1:52" ht="187.2" hidden="1" x14ac:dyDescent="0.3">
      <c r="A532" s="60"/>
      <c r="B532" s="159"/>
      <c r="C532" s="14"/>
      <c r="D532" s="14"/>
      <c r="E532" s="6"/>
      <c r="F532" s="6"/>
      <c r="G532" s="6"/>
      <c r="H532" s="6"/>
      <c r="I532" s="6"/>
      <c r="J532" s="6"/>
      <c r="K532" s="1"/>
      <c r="L532" s="16"/>
      <c r="M532" s="16"/>
      <c r="N532" s="284" t="s">
        <v>127</v>
      </c>
      <c r="O532" s="282">
        <v>10.01</v>
      </c>
      <c r="P532" s="282">
        <v>40</v>
      </c>
    </row>
    <row r="533" spans="1:52" ht="187.2" hidden="1" x14ac:dyDescent="0.3">
      <c r="A533" s="60"/>
      <c r="B533" s="159"/>
      <c r="C533" s="14"/>
      <c r="D533" s="14"/>
      <c r="E533" s="6"/>
      <c r="F533" s="6"/>
      <c r="G533" s="6"/>
      <c r="H533" s="6"/>
      <c r="I533" s="6"/>
      <c r="J533" s="6"/>
      <c r="K533" s="1"/>
      <c r="L533" s="16"/>
      <c r="M533" s="16"/>
      <c r="N533" s="284" t="s">
        <v>128</v>
      </c>
      <c r="O533" s="282">
        <v>40.01</v>
      </c>
      <c r="P533" s="282">
        <v>80</v>
      </c>
    </row>
    <row r="534" spans="1:52" ht="187.2" hidden="1" x14ac:dyDescent="0.3">
      <c r="A534" s="60"/>
      <c r="B534" s="159"/>
      <c r="C534" s="14"/>
      <c r="D534" s="14"/>
      <c r="E534" s="6"/>
      <c r="F534" s="6"/>
      <c r="G534" s="6"/>
      <c r="H534" s="6"/>
      <c r="I534" s="6"/>
      <c r="J534" s="6"/>
      <c r="K534" s="1"/>
      <c r="L534" s="16"/>
      <c r="M534" s="16"/>
      <c r="N534" s="284" t="s">
        <v>129</v>
      </c>
      <c r="O534" s="282">
        <v>80.010000000000005</v>
      </c>
      <c r="P534" s="282">
        <v>100</v>
      </c>
    </row>
    <row r="535" spans="1:52" ht="172.8" hidden="1" x14ac:dyDescent="0.3">
      <c r="A535" s="60"/>
      <c r="B535" s="159"/>
      <c r="C535" s="14"/>
      <c r="D535" s="14"/>
      <c r="E535" s="6"/>
      <c r="F535" s="6"/>
      <c r="G535" s="6"/>
      <c r="H535" s="6"/>
      <c r="I535" s="6"/>
      <c r="J535" s="6"/>
      <c r="K535" s="1"/>
      <c r="L535" s="16"/>
      <c r="M535" s="16"/>
      <c r="N535" s="284" t="s">
        <v>101</v>
      </c>
      <c r="O535" s="282">
        <v>100.01</v>
      </c>
      <c r="P535" s="282">
        <v>250</v>
      </c>
    </row>
    <row r="536" spans="1:52" hidden="1" x14ac:dyDescent="0.3">
      <c r="A536" s="60"/>
      <c r="B536" s="159"/>
      <c r="C536" s="14"/>
      <c r="D536" s="14"/>
      <c r="E536" s="6"/>
      <c r="F536" s="6"/>
      <c r="G536" s="6"/>
      <c r="H536" s="6"/>
      <c r="I536" s="6"/>
      <c r="J536" s="6"/>
      <c r="L536" s="16"/>
      <c r="M536" s="16"/>
      <c r="N536" s="282" t="s">
        <v>351</v>
      </c>
    </row>
    <row r="537" spans="1:52" hidden="1" x14ac:dyDescent="0.3">
      <c r="A537" s="60"/>
      <c r="B537" s="159"/>
      <c r="C537" s="14"/>
      <c r="D537" s="14"/>
      <c r="E537" s="6"/>
      <c r="F537" s="6"/>
      <c r="G537" s="6"/>
      <c r="H537" s="6"/>
      <c r="I537" s="6"/>
      <c r="J537" s="6"/>
      <c r="K537" s="6"/>
      <c r="L537" s="16"/>
      <c r="M537" s="16"/>
    </row>
    <row r="538" spans="1:52" ht="15" thickBot="1" x14ac:dyDescent="0.35">
      <c r="A538" s="61" t="s">
        <v>188</v>
      </c>
      <c r="B538" s="159" t="s">
        <v>188</v>
      </c>
      <c r="C538" s="14"/>
      <c r="D538" s="18"/>
      <c r="E538" s="19"/>
      <c r="F538" s="19"/>
      <c r="G538" s="19"/>
      <c r="H538" s="19"/>
      <c r="I538" s="19"/>
      <c r="J538" s="19"/>
      <c r="K538" s="19"/>
      <c r="L538" s="20"/>
      <c r="M538" s="16"/>
      <c r="X538" s="285"/>
    </row>
    <row r="539" spans="1:52" hidden="1" x14ac:dyDescent="0.3">
      <c r="A539" s="61" t="s">
        <v>188</v>
      </c>
      <c r="B539" s="159"/>
      <c r="C539" s="14"/>
      <c r="D539" s="6"/>
      <c r="E539" s="6"/>
      <c r="F539" s="6"/>
      <c r="G539" s="6"/>
      <c r="H539" s="6"/>
      <c r="I539" s="6"/>
      <c r="J539" s="6"/>
      <c r="K539" s="6"/>
      <c r="L539" s="6"/>
      <c r="M539" s="16"/>
    </row>
    <row r="540" spans="1:52" hidden="1" x14ac:dyDescent="0.3">
      <c r="A540" s="60" t="s">
        <v>188</v>
      </c>
      <c r="B540" s="159"/>
      <c r="C540" s="14"/>
      <c r="D540" s="6"/>
      <c r="E540" s="6"/>
      <c r="F540" s="6"/>
      <c r="G540" s="6"/>
      <c r="H540" s="6"/>
      <c r="I540" s="6"/>
      <c r="J540" s="6"/>
      <c r="K540" s="6"/>
      <c r="L540" s="6"/>
      <c r="M540" s="16"/>
    </row>
    <row r="541" spans="1:52" ht="15" thickBot="1" x14ac:dyDescent="0.35">
      <c r="A541" s="61" t="s">
        <v>188</v>
      </c>
      <c r="B541" s="159" t="s">
        <v>188</v>
      </c>
      <c r="C541" s="18"/>
      <c r="D541" s="19"/>
      <c r="E541" s="19"/>
      <c r="F541" s="19"/>
      <c r="G541" s="19"/>
      <c r="H541" s="19"/>
      <c r="I541" s="19"/>
      <c r="J541" s="19"/>
      <c r="K541" s="19"/>
      <c r="L541" s="19"/>
      <c r="M541" s="20"/>
    </row>
    <row r="542" spans="1:52" s="21" customFormat="1" ht="7.2" customHeight="1" thickBot="1" x14ac:dyDescent="0.35">
      <c r="A542" s="61"/>
      <c r="B542" s="159" t="s">
        <v>188</v>
      </c>
      <c r="N542" s="282"/>
      <c r="O542" s="282"/>
      <c r="P542" s="282"/>
      <c r="Q542" s="282"/>
      <c r="R542" s="282"/>
      <c r="S542" s="282"/>
      <c r="T542" s="282"/>
      <c r="U542" s="282"/>
      <c r="V542" s="282"/>
      <c r="W542" s="282"/>
      <c r="X542" s="282"/>
      <c r="Y542" s="282"/>
      <c r="Z542" s="282"/>
      <c r="AA542" s="282"/>
      <c r="AB542" s="282"/>
      <c r="AC542" s="282"/>
      <c r="AD542" s="282"/>
      <c r="AE542" s="282"/>
      <c r="AF542" s="282"/>
      <c r="AG542" s="282"/>
      <c r="AH542" s="282"/>
      <c r="AI542" s="282"/>
      <c r="AJ542" s="282"/>
      <c r="AK542" s="282"/>
      <c r="AL542" s="282"/>
      <c r="AM542" s="282"/>
      <c r="AN542" s="282"/>
      <c r="AO542" s="282"/>
      <c r="AP542" s="282"/>
      <c r="AQ542" s="282"/>
      <c r="AR542" s="282"/>
      <c r="AS542" s="282"/>
      <c r="AT542" s="282"/>
      <c r="AU542" s="282"/>
      <c r="AV542" s="282"/>
      <c r="AW542" s="282"/>
      <c r="AX542" s="282"/>
      <c r="AY542" s="282"/>
      <c r="AZ542" s="282"/>
    </row>
    <row r="543" spans="1:52" ht="15" thickBot="1" x14ac:dyDescent="0.35">
      <c r="A543" s="60" t="s">
        <v>188</v>
      </c>
      <c r="B543" s="159" t="s">
        <v>188</v>
      </c>
      <c r="C543" s="11"/>
      <c r="D543" s="12"/>
      <c r="E543" s="12"/>
      <c r="F543" s="12"/>
      <c r="G543" s="12"/>
      <c r="H543" s="12"/>
      <c r="I543" s="12"/>
      <c r="J543" s="12"/>
      <c r="K543" s="12"/>
      <c r="L543" s="12"/>
      <c r="M543" s="13"/>
    </row>
    <row r="544" spans="1:52" ht="28.2" customHeight="1" thickBot="1" x14ac:dyDescent="0.45">
      <c r="A544" s="60" t="s">
        <v>188</v>
      </c>
      <c r="B544" s="159" t="s">
        <v>188</v>
      </c>
      <c r="C544" s="14"/>
      <c r="D544" s="169" t="s">
        <v>102</v>
      </c>
      <c r="E544" s="9"/>
      <c r="F544" s="9"/>
      <c r="G544" s="9"/>
      <c r="H544" s="9"/>
      <c r="I544" s="9"/>
      <c r="J544" s="10"/>
      <c r="K544" s="7"/>
      <c r="L544" s="7"/>
      <c r="M544" s="22"/>
      <c r="N544" s="283"/>
    </row>
    <row r="545" spans="1:24" ht="15" thickBot="1" x14ac:dyDescent="0.35">
      <c r="A545" s="60" t="s">
        <v>188</v>
      </c>
      <c r="B545" s="159" t="s">
        <v>188</v>
      </c>
      <c r="C545" s="14"/>
      <c r="D545" s="6"/>
      <c r="E545" s="6"/>
      <c r="F545" s="6"/>
      <c r="G545" s="6"/>
      <c r="H545" s="6"/>
      <c r="I545" s="6"/>
      <c r="J545" s="6"/>
      <c r="K545" s="6"/>
      <c r="L545" s="6"/>
      <c r="M545" s="16"/>
    </row>
    <row r="546" spans="1:24" ht="8.4" customHeight="1" thickBot="1" x14ac:dyDescent="0.35">
      <c r="A546" s="60" t="s">
        <v>188</v>
      </c>
      <c r="B546" s="159" t="s">
        <v>188</v>
      </c>
      <c r="C546" s="14"/>
      <c r="D546" s="11"/>
      <c r="E546" s="12"/>
      <c r="F546" s="12"/>
      <c r="G546" s="12"/>
      <c r="H546" s="12"/>
      <c r="I546" s="12"/>
      <c r="J546" s="12"/>
      <c r="K546" s="12"/>
      <c r="L546" s="13"/>
      <c r="M546" s="16"/>
    </row>
    <row r="547" spans="1:24" ht="18.600000000000001" thickBot="1" x14ac:dyDescent="0.4">
      <c r="A547" s="60" t="s">
        <v>188</v>
      </c>
      <c r="B547" s="159" t="s">
        <v>188</v>
      </c>
      <c r="C547" s="14"/>
      <c r="D547" s="14"/>
      <c r="E547" s="23" t="s">
        <v>103</v>
      </c>
      <c r="F547" s="6"/>
      <c r="G547" s="31" t="s">
        <v>183</v>
      </c>
      <c r="H547" s="24" t="s">
        <v>59</v>
      </c>
      <c r="I547" s="6"/>
      <c r="J547" s="6"/>
      <c r="K547" s="15" t="s">
        <v>7</v>
      </c>
      <c r="L547" s="16"/>
      <c r="M547" s="16"/>
    </row>
    <row r="548" spans="1:24" ht="169.2" customHeight="1" thickBot="1" x14ac:dyDescent="0.35">
      <c r="A548" s="60" t="s">
        <v>188</v>
      </c>
      <c r="B548" s="159" t="s">
        <v>188</v>
      </c>
      <c r="C548" s="14"/>
      <c r="D548" s="14"/>
      <c r="E548" s="6"/>
      <c r="F548" s="6"/>
      <c r="G548" s="6"/>
      <c r="H548" s="6"/>
      <c r="I548" s="6"/>
      <c r="J548" s="6"/>
      <c r="K548" s="2" t="str">
        <f>IF(AND(G547&gt;=O549,G547&lt;=P549),N549,IF(AND(G547&gt;=O550,G547&lt;=P550),N550,IF(AND(G547&gt;=O551,G547&lt;=P551),N551,IF(AND(G547&gt;=O552,G547&lt;=P552),N552,IF(AND(G547&gt;=O553,G547&lt;=P553),N553,IF(AND(G547&gt;=O554,G547&lt;=P554),N554,N555))))))</f>
        <v xml:space="preserve">Verify Data Entry - Enter 0 for N.N </v>
      </c>
      <c r="L548" s="16"/>
      <c r="M548" s="16"/>
      <c r="O548" s="282" t="s">
        <v>0</v>
      </c>
      <c r="P548" s="282" t="s">
        <v>1</v>
      </c>
    </row>
    <row r="549" spans="1:24" ht="144.6" hidden="1" customHeight="1" x14ac:dyDescent="0.3">
      <c r="A549" s="60"/>
      <c r="B549" s="159"/>
      <c r="C549" s="14"/>
      <c r="D549" s="14"/>
      <c r="E549" s="6"/>
      <c r="F549" s="6"/>
      <c r="G549" s="6"/>
      <c r="H549" s="6"/>
      <c r="I549" s="6"/>
      <c r="J549" s="6"/>
      <c r="K549" s="1"/>
      <c r="L549" s="16"/>
      <c r="M549" s="16"/>
      <c r="N549" s="284" t="s">
        <v>130</v>
      </c>
      <c r="O549" s="282">
        <v>0</v>
      </c>
      <c r="P549" s="282">
        <v>5</v>
      </c>
    </row>
    <row r="550" spans="1:24" ht="158.4" hidden="1" x14ac:dyDescent="0.3">
      <c r="A550" s="60"/>
      <c r="B550" s="159"/>
      <c r="C550" s="14"/>
      <c r="D550" s="14"/>
      <c r="E550" s="6"/>
      <c r="F550" s="6"/>
      <c r="G550" s="6"/>
      <c r="H550" s="6"/>
      <c r="I550" s="6"/>
      <c r="J550" s="6"/>
      <c r="K550" s="1"/>
      <c r="L550" s="16"/>
      <c r="M550" s="16"/>
      <c r="N550" s="284" t="s">
        <v>131</v>
      </c>
      <c r="O550" s="282">
        <v>5.01</v>
      </c>
      <c r="P550" s="282">
        <v>50</v>
      </c>
    </row>
    <row r="551" spans="1:24" ht="172.8" hidden="1" x14ac:dyDescent="0.3">
      <c r="A551" s="60"/>
      <c r="B551" s="159"/>
      <c r="C551" s="14"/>
      <c r="D551" s="14"/>
      <c r="E551" s="6"/>
      <c r="F551" s="6"/>
      <c r="G551" s="6"/>
      <c r="H551" s="6"/>
      <c r="I551" s="6"/>
      <c r="J551" s="6"/>
      <c r="K551" s="1"/>
      <c r="L551" s="16"/>
      <c r="M551" s="16"/>
      <c r="N551" s="284" t="s">
        <v>132</v>
      </c>
      <c r="O551" s="282">
        <v>50.01</v>
      </c>
      <c r="P551" s="282">
        <v>100</v>
      </c>
    </row>
    <row r="552" spans="1:24" ht="158.4" hidden="1" x14ac:dyDescent="0.3">
      <c r="A552" s="60"/>
      <c r="B552" s="159"/>
      <c r="C552" s="14"/>
      <c r="D552" s="14"/>
      <c r="E552" s="6"/>
      <c r="F552" s="6"/>
      <c r="G552" s="6"/>
      <c r="H552" s="6"/>
      <c r="I552" s="6"/>
      <c r="J552" s="6"/>
      <c r="K552" s="1"/>
      <c r="L552" s="16"/>
      <c r="M552" s="16"/>
      <c r="N552" s="284" t="s">
        <v>133</v>
      </c>
      <c r="O552" s="282">
        <v>100.01</v>
      </c>
      <c r="P552" s="282">
        <v>150</v>
      </c>
    </row>
    <row r="553" spans="1:24" ht="172.8" hidden="1" x14ac:dyDescent="0.3">
      <c r="A553" s="60"/>
      <c r="B553" s="159"/>
      <c r="C553" s="14"/>
      <c r="D553" s="14"/>
      <c r="E553" s="6"/>
      <c r="F553" s="6"/>
      <c r="G553" s="6"/>
      <c r="H553" s="6"/>
      <c r="I553" s="6"/>
      <c r="J553" s="6"/>
      <c r="K553" s="1"/>
      <c r="L553" s="16"/>
      <c r="M553" s="16"/>
      <c r="N553" s="284" t="s">
        <v>134</v>
      </c>
      <c r="O553" s="282">
        <v>150.01</v>
      </c>
      <c r="P553" s="282">
        <v>200</v>
      </c>
    </row>
    <row r="554" spans="1:24" ht="172.8" hidden="1" x14ac:dyDescent="0.3">
      <c r="A554" s="60"/>
      <c r="B554" s="159"/>
      <c r="C554" s="14"/>
      <c r="D554" s="14"/>
      <c r="E554" s="6"/>
      <c r="F554" s="6"/>
      <c r="G554" s="6"/>
      <c r="H554" s="6"/>
      <c r="I554" s="6"/>
      <c r="J554" s="6"/>
      <c r="K554" s="1"/>
      <c r="L554" s="16"/>
      <c r="M554" s="16"/>
      <c r="N554" s="284" t="s">
        <v>135</v>
      </c>
      <c r="O554" s="282">
        <v>200.01</v>
      </c>
      <c r="P554" s="282">
        <v>250</v>
      </c>
    </row>
    <row r="555" spans="1:24" hidden="1" x14ac:dyDescent="0.3">
      <c r="A555" s="60"/>
      <c r="B555" s="159"/>
      <c r="C555" s="14"/>
      <c r="D555" s="14"/>
      <c r="E555" s="6"/>
      <c r="F555" s="6"/>
      <c r="G555" s="6"/>
      <c r="H555" s="6"/>
      <c r="I555" s="6"/>
      <c r="J555" s="6"/>
      <c r="L555" s="16"/>
      <c r="M555" s="16"/>
      <c r="N555" s="282" t="s">
        <v>351</v>
      </c>
    </row>
    <row r="556" spans="1:24" hidden="1" x14ac:dyDescent="0.3">
      <c r="A556" s="60"/>
      <c r="B556" s="159"/>
      <c r="C556" s="14"/>
      <c r="D556" s="14"/>
      <c r="E556" s="6"/>
      <c r="F556" s="6"/>
      <c r="G556" s="6"/>
      <c r="H556" s="6"/>
      <c r="I556" s="6"/>
      <c r="J556" s="6"/>
      <c r="K556" s="6"/>
      <c r="L556" s="16"/>
      <c r="M556" s="16"/>
    </row>
    <row r="557" spans="1:24" ht="15" thickBot="1" x14ac:dyDescent="0.35">
      <c r="A557" s="61" t="s">
        <v>188</v>
      </c>
      <c r="B557" s="159" t="s">
        <v>188</v>
      </c>
      <c r="C557" s="14"/>
      <c r="D557" s="18"/>
      <c r="E557" s="19"/>
      <c r="F557" s="19"/>
      <c r="G557" s="19"/>
      <c r="H557" s="19"/>
      <c r="I557" s="19"/>
      <c r="J557" s="19"/>
      <c r="K557" s="19"/>
      <c r="L557" s="20"/>
      <c r="M557" s="16"/>
      <c r="X557" s="285"/>
    </row>
    <row r="558" spans="1:24" ht="15" thickBot="1" x14ac:dyDescent="0.35">
      <c r="A558" s="60" t="s">
        <v>188</v>
      </c>
      <c r="B558" s="159" t="s">
        <v>188</v>
      </c>
      <c r="C558" s="14"/>
      <c r="D558" s="6"/>
      <c r="E558" s="6"/>
      <c r="F558" s="6"/>
      <c r="G558" s="6"/>
      <c r="H558" s="6"/>
      <c r="I558" s="6"/>
      <c r="J558" s="6"/>
      <c r="K558" s="6"/>
      <c r="L558" s="6"/>
      <c r="M558" s="16"/>
    </row>
    <row r="559" spans="1:24" ht="8.4" customHeight="1" thickBot="1" x14ac:dyDescent="0.35">
      <c r="A559" s="60" t="s">
        <v>188</v>
      </c>
      <c r="B559" s="159" t="s">
        <v>188</v>
      </c>
      <c r="C559" s="14"/>
      <c r="D559" s="11"/>
      <c r="E559" s="12"/>
      <c r="F559" s="12"/>
      <c r="G559" s="12"/>
      <c r="H559" s="12"/>
      <c r="I559" s="12"/>
      <c r="J559" s="12"/>
      <c r="K559" s="12"/>
      <c r="L559" s="13"/>
      <c r="M559" s="16"/>
    </row>
    <row r="560" spans="1:24" ht="18.600000000000001" thickBot="1" x14ac:dyDescent="0.4">
      <c r="A560" s="60" t="s">
        <v>188</v>
      </c>
      <c r="B560" s="159" t="s">
        <v>188</v>
      </c>
      <c r="C560" s="14"/>
      <c r="D560" s="14"/>
      <c r="E560" s="23" t="s">
        <v>338</v>
      </c>
      <c r="F560" s="6"/>
      <c r="G560" s="31" t="s">
        <v>183</v>
      </c>
      <c r="H560" s="24" t="s">
        <v>59</v>
      </c>
      <c r="I560" s="6"/>
      <c r="J560" s="6"/>
      <c r="K560" s="15" t="s">
        <v>7</v>
      </c>
      <c r="L560" s="16"/>
      <c r="M560" s="16"/>
    </row>
    <row r="561" spans="1:24" ht="270" customHeight="1" thickBot="1" x14ac:dyDescent="0.35">
      <c r="A561" s="60" t="s">
        <v>188</v>
      </c>
      <c r="B561" s="159" t="s">
        <v>188</v>
      </c>
      <c r="C561" s="14"/>
      <c r="D561" s="14"/>
      <c r="E561" s="6"/>
      <c r="F561" s="6"/>
      <c r="G561" s="6"/>
      <c r="H561" s="6"/>
      <c r="I561" s="6"/>
      <c r="J561" s="6"/>
      <c r="K561" s="2" t="str">
        <f>IF(AND(G560&gt;=O562,G560&lt;=P562),N562,IF(AND(G560&gt;=O563,G560&lt;=P563),N563,IF(AND(G560&gt;=O564,G560&lt;=P564),N564,IF(AND(G560&gt;=O565,G560&lt;=P565),N565,IF(AND(G560&gt;=O566,G560&lt;=P566),N566,IF(AND(G560&gt;=O567,G560&lt;=P567),N567,N568))))))</f>
        <v xml:space="preserve">Verify Data Entry - Enter 0 for N.N </v>
      </c>
      <c r="L561" s="16"/>
      <c r="M561" s="16"/>
      <c r="O561" s="282" t="s">
        <v>0</v>
      </c>
      <c r="P561" s="282" t="s">
        <v>1</v>
      </c>
    </row>
    <row r="562" spans="1:24" ht="144.6" hidden="1" customHeight="1" x14ac:dyDescent="0.3">
      <c r="A562" s="60"/>
      <c r="B562" s="159"/>
      <c r="C562" s="14"/>
      <c r="D562" s="14"/>
      <c r="E562" s="6"/>
      <c r="F562" s="6"/>
      <c r="G562" s="6"/>
      <c r="H562" s="6"/>
      <c r="I562" s="6"/>
      <c r="J562" s="6"/>
      <c r="K562" s="1"/>
      <c r="L562" s="16"/>
      <c r="M562" s="16"/>
      <c r="N562" s="284" t="s">
        <v>542</v>
      </c>
      <c r="O562" s="282">
        <v>0</v>
      </c>
      <c r="P562" s="282">
        <v>1</v>
      </c>
    </row>
    <row r="563" spans="1:24" ht="206.55" hidden="1" customHeight="1" x14ac:dyDescent="0.3">
      <c r="A563" s="60"/>
      <c r="B563" s="159"/>
      <c r="C563" s="14"/>
      <c r="D563" s="14"/>
      <c r="E563" s="6"/>
      <c r="F563" s="6"/>
      <c r="G563" s="6"/>
      <c r="H563" s="6"/>
      <c r="I563" s="6"/>
      <c r="J563" s="6"/>
      <c r="K563" s="1"/>
      <c r="L563" s="16"/>
      <c r="M563" s="16"/>
      <c r="N563" s="284" t="s">
        <v>541</v>
      </c>
      <c r="O563" s="282">
        <v>1</v>
      </c>
      <c r="P563" s="282">
        <v>4</v>
      </c>
    </row>
    <row r="564" spans="1:24" ht="201.6" hidden="1" x14ac:dyDescent="0.3">
      <c r="A564" s="60"/>
      <c r="B564" s="159"/>
      <c r="C564" s="14"/>
      <c r="D564" s="14"/>
      <c r="E564" s="6"/>
      <c r="F564" s="6"/>
      <c r="G564" s="6"/>
      <c r="H564" s="6"/>
      <c r="I564" s="6"/>
      <c r="J564" s="6"/>
      <c r="K564" s="1"/>
      <c r="L564" s="16"/>
      <c r="M564" s="16"/>
      <c r="N564" s="284" t="s">
        <v>543</v>
      </c>
      <c r="O564" s="282">
        <v>4</v>
      </c>
      <c r="P564" s="282">
        <v>8</v>
      </c>
    </row>
    <row r="565" spans="1:24" ht="201.6" hidden="1" x14ac:dyDescent="0.3">
      <c r="A565" s="60"/>
      <c r="B565" s="159"/>
      <c r="C565" s="14"/>
      <c r="D565" s="14"/>
      <c r="E565" s="6"/>
      <c r="F565" s="6"/>
      <c r="G565" s="6"/>
      <c r="H565" s="6"/>
      <c r="I565" s="6"/>
      <c r="J565" s="6"/>
      <c r="K565" s="1"/>
      <c r="L565" s="16"/>
      <c r="M565" s="16"/>
      <c r="N565" s="284" t="s">
        <v>336</v>
      </c>
      <c r="O565" s="282">
        <v>8</v>
      </c>
      <c r="P565" s="282">
        <v>16</v>
      </c>
    </row>
    <row r="566" spans="1:24" ht="57.6" hidden="1" x14ac:dyDescent="0.3">
      <c r="A566" s="60"/>
      <c r="B566" s="159"/>
      <c r="C566" s="14"/>
      <c r="D566" s="14"/>
      <c r="E566" s="6"/>
      <c r="F566" s="6"/>
      <c r="G566" s="6"/>
      <c r="H566" s="6"/>
      <c r="I566" s="6"/>
      <c r="J566" s="6"/>
      <c r="K566" s="1"/>
      <c r="L566" s="16"/>
      <c r="M566" s="16"/>
      <c r="N566" s="284" t="s">
        <v>337</v>
      </c>
      <c r="O566" s="282">
        <v>16</v>
      </c>
      <c r="P566" s="282">
        <v>50</v>
      </c>
    </row>
    <row r="567" spans="1:24" ht="57.6" hidden="1" x14ac:dyDescent="0.3">
      <c r="A567" s="60"/>
      <c r="B567" s="159"/>
      <c r="C567" s="14"/>
      <c r="D567" s="14"/>
      <c r="E567" s="6"/>
      <c r="F567" s="6"/>
      <c r="G567" s="6"/>
      <c r="H567" s="6"/>
      <c r="I567" s="6"/>
      <c r="J567" s="6"/>
      <c r="K567" s="1"/>
      <c r="L567" s="16"/>
      <c r="M567" s="16"/>
      <c r="N567" s="284" t="s">
        <v>337</v>
      </c>
      <c r="O567" s="282">
        <v>50</v>
      </c>
      <c r="P567" s="282">
        <v>80</v>
      </c>
    </row>
    <row r="568" spans="1:24" hidden="1" x14ac:dyDescent="0.3">
      <c r="A568" s="60"/>
      <c r="B568" s="159"/>
      <c r="C568" s="14"/>
      <c r="D568" s="14"/>
      <c r="E568" s="6"/>
      <c r="F568" s="6"/>
      <c r="G568" s="6"/>
      <c r="H568" s="6"/>
      <c r="I568" s="6"/>
      <c r="J568" s="6"/>
      <c r="L568" s="16"/>
      <c r="M568" s="16"/>
      <c r="N568" s="282" t="s">
        <v>351</v>
      </c>
    </row>
    <row r="569" spans="1:24" hidden="1" x14ac:dyDescent="0.3">
      <c r="A569" s="60"/>
      <c r="B569" s="159"/>
      <c r="C569" s="14"/>
      <c r="D569" s="14"/>
      <c r="E569" s="6"/>
      <c r="F569" s="6"/>
      <c r="G569" s="6"/>
      <c r="H569" s="6"/>
      <c r="I569" s="6"/>
      <c r="J569" s="6"/>
      <c r="K569" s="6"/>
      <c r="L569" s="16"/>
      <c r="M569" s="16"/>
    </row>
    <row r="570" spans="1:24" ht="15" thickBot="1" x14ac:dyDescent="0.35">
      <c r="A570" s="61" t="s">
        <v>188</v>
      </c>
      <c r="B570" s="159" t="s">
        <v>188</v>
      </c>
      <c r="C570" s="14"/>
      <c r="D570" s="18"/>
      <c r="E570" s="19"/>
      <c r="F570" s="19"/>
      <c r="G570" s="19"/>
      <c r="H570" s="19"/>
      <c r="I570" s="19"/>
      <c r="J570" s="19"/>
      <c r="K570" s="19"/>
      <c r="L570" s="20"/>
      <c r="M570" s="16"/>
      <c r="X570" s="285"/>
    </row>
    <row r="571" spans="1:24" ht="15" thickBot="1" x14ac:dyDescent="0.35">
      <c r="A571" s="60" t="s">
        <v>188</v>
      </c>
      <c r="B571" s="159" t="s">
        <v>188</v>
      </c>
      <c r="C571" s="14"/>
      <c r="D571" s="6"/>
      <c r="E571" s="6"/>
      <c r="F571" s="6"/>
      <c r="G571" s="6"/>
      <c r="H571" s="6"/>
      <c r="I571" s="6"/>
      <c r="J571" s="6"/>
      <c r="K571" s="6"/>
      <c r="L571" s="6"/>
      <c r="M571" s="16"/>
    </row>
    <row r="572" spans="1:24" ht="8.4" customHeight="1" thickBot="1" x14ac:dyDescent="0.35">
      <c r="A572" s="60" t="s">
        <v>188</v>
      </c>
      <c r="B572" s="159" t="s">
        <v>188</v>
      </c>
      <c r="C572" s="14"/>
      <c r="D572" s="11"/>
      <c r="E572" s="12"/>
      <c r="F572" s="12"/>
      <c r="G572" s="12"/>
      <c r="H572" s="12"/>
      <c r="I572" s="12"/>
      <c r="J572" s="12"/>
      <c r="K572" s="12"/>
      <c r="L572" s="13"/>
      <c r="M572" s="16"/>
    </row>
    <row r="573" spans="1:24" ht="18.600000000000001" thickBot="1" x14ac:dyDescent="0.4">
      <c r="A573" s="60" t="s">
        <v>188</v>
      </c>
      <c r="B573" s="159" t="s">
        <v>188</v>
      </c>
      <c r="C573" s="14"/>
      <c r="D573" s="14"/>
      <c r="E573" s="23" t="s">
        <v>104</v>
      </c>
      <c r="F573" s="6"/>
      <c r="G573" s="31" t="s">
        <v>183</v>
      </c>
      <c r="H573" s="24" t="s">
        <v>59</v>
      </c>
      <c r="I573" s="6"/>
      <c r="J573" s="6"/>
      <c r="K573" s="15" t="s">
        <v>7</v>
      </c>
      <c r="L573" s="16"/>
      <c r="M573" s="16"/>
    </row>
    <row r="574" spans="1:24" ht="130.05000000000001" customHeight="1" thickBot="1" x14ac:dyDescent="0.35">
      <c r="A574" s="60" t="s">
        <v>188</v>
      </c>
      <c r="B574" s="159" t="s">
        <v>188</v>
      </c>
      <c r="C574" s="14"/>
      <c r="D574" s="14"/>
      <c r="E574" s="6"/>
      <c r="F574" s="6"/>
      <c r="G574" s="6"/>
      <c r="H574" s="6"/>
      <c r="I574" s="6"/>
      <c r="J574" s="6"/>
      <c r="K574" s="2" t="str">
        <f>IF(AND(G573&gt;=O575,G573&lt;=P575),N575,IF(AND(G573&gt;=O576,G573&lt;=P576),N576,IF(AND(G573&gt;=O577,G573&lt;=P577),N577,IF(AND(G573&gt;=O578,G573&lt;=P578),N578,IF(AND(G573&gt;=O579,G573&lt;=P579),N579,IF(AND(G573&gt;=O580,G573&lt;=P580),N580,N581))))))</f>
        <v xml:space="preserve">Verify Data Entry - Enter 0 for N.N </v>
      </c>
      <c r="L574" s="16"/>
      <c r="M574" s="16"/>
      <c r="O574" s="282" t="s">
        <v>0</v>
      </c>
      <c r="P574" s="282" t="s">
        <v>1</v>
      </c>
    </row>
    <row r="575" spans="1:24" ht="144.6" hidden="1" customHeight="1" x14ac:dyDescent="0.3">
      <c r="A575" s="60"/>
      <c r="B575" s="159"/>
      <c r="C575" s="14"/>
      <c r="D575" s="14"/>
      <c r="E575" s="6"/>
      <c r="F575" s="6"/>
      <c r="G575" s="6"/>
      <c r="H575" s="6"/>
      <c r="I575" s="6"/>
      <c r="J575" s="6"/>
      <c r="K575" s="1"/>
      <c r="L575" s="16"/>
      <c r="M575" s="16"/>
      <c r="N575" s="284" t="s">
        <v>339</v>
      </c>
      <c r="O575" s="282">
        <v>0</v>
      </c>
      <c r="P575" s="282">
        <v>0.1</v>
      </c>
    </row>
    <row r="576" spans="1:24" ht="127.8" hidden="1" customHeight="1" x14ac:dyDescent="0.3">
      <c r="A576" s="60"/>
      <c r="B576" s="159"/>
      <c r="C576" s="14"/>
      <c r="D576" s="14"/>
      <c r="E576" s="6"/>
      <c r="F576" s="6"/>
      <c r="G576" s="6"/>
      <c r="H576" s="6"/>
      <c r="I576" s="6"/>
      <c r="J576" s="6"/>
      <c r="K576" s="1"/>
      <c r="L576" s="16"/>
      <c r="M576" s="16"/>
      <c r="N576" s="284" t="s">
        <v>136</v>
      </c>
      <c r="O576" s="282">
        <v>0.1</v>
      </c>
      <c r="P576" s="282">
        <v>10</v>
      </c>
    </row>
    <row r="577" spans="1:24" ht="100.8" hidden="1" x14ac:dyDescent="0.3">
      <c r="A577" s="60"/>
      <c r="B577" s="159"/>
      <c r="C577" s="14"/>
      <c r="D577" s="14"/>
      <c r="E577" s="6"/>
      <c r="F577" s="6"/>
      <c r="G577" s="6"/>
      <c r="H577" s="6"/>
      <c r="I577" s="6"/>
      <c r="J577" s="6"/>
      <c r="K577" s="1"/>
      <c r="L577" s="16"/>
      <c r="M577" s="16"/>
      <c r="N577" s="284" t="s">
        <v>136</v>
      </c>
      <c r="O577" s="282">
        <v>10</v>
      </c>
      <c r="P577" s="282">
        <v>20</v>
      </c>
    </row>
    <row r="578" spans="1:24" ht="100.8" hidden="1" x14ac:dyDescent="0.3">
      <c r="A578" s="60"/>
      <c r="B578" s="159"/>
      <c r="C578" s="14"/>
      <c r="D578" s="14"/>
      <c r="E578" s="6"/>
      <c r="F578" s="6"/>
      <c r="G578" s="6"/>
      <c r="H578" s="6"/>
      <c r="I578" s="6"/>
      <c r="J578" s="6"/>
      <c r="K578" s="1"/>
      <c r="L578" s="16"/>
      <c r="M578" s="16"/>
      <c r="N578" s="284" t="s">
        <v>136</v>
      </c>
      <c r="O578" s="282">
        <v>20</v>
      </c>
      <c r="P578" s="282">
        <v>30</v>
      </c>
    </row>
    <row r="579" spans="1:24" ht="100.8" hidden="1" x14ac:dyDescent="0.3">
      <c r="A579" s="60"/>
      <c r="B579" s="159"/>
      <c r="C579" s="14"/>
      <c r="D579" s="14"/>
      <c r="E579" s="6"/>
      <c r="F579" s="6"/>
      <c r="G579" s="6"/>
      <c r="H579" s="6"/>
      <c r="I579" s="6"/>
      <c r="J579" s="6"/>
      <c r="K579" s="1"/>
      <c r="L579" s="16"/>
      <c r="M579" s="16"/>
      <c r="N579" s="284" t="s">
        <v>136</v>
      </c>
      <c r="O579" s="282">
        <v>30</v>
      </c>
      <c r="P579" s="282">
        <v>40</v>
      </c>
    </row>
    <row r="580" spans="1:24" ht="100.8" hidden="1" x14ac:dyDescent="0.3">
      <c r="A580" s="60"/>
      <c r="B580" s="159"/>
      <c r="C580" s="14"/>
      <c r="D580" s="14"/>
      <c r="E580" s="6"/>
      <c r="F580" s="6"/>
      <c r="G580" s="6"/>
      <c r="H580" s="6"/>
      <c r="I580" s="6"/>
      <c r="J580" s="6"/>
      <c r="K580" s="1"/>
      <c r="L580" s="16"/>
      <c r="M580" s="16"/>
      <c r="N580" s="284" t="s">
        <v>136</v>
      </c>
      <c r="O580" s="282">
        <v>40</v>
      </c>
      <c r="P580" s="282">
        <v>100</v>
      </c>
    </row>
    <row r="581" spans="1:24" hidden="1" x14ac:dyDescent="0.3">
      <c r="A581" s="60"/>
      <c r="B581" s="159"/>
      <c r="C581" s="14"/>
      <c r="D581" s="14"/>
      <c r="E581" s="6"/>
      <c r="F581" s="6"/>
      <c r="G581" s="6"/>
      <c r="H581" s="6"/>
      <c r="I581" s="6"/>
      <c r="J581" s="6"/>
      <c r="L581" s="16"/>
      <c r="M581" s="16"/>
      <c r="N581" s="282" t="s">
        <v>351</v>
      </c>
    </row>
    <row r="582" spans="1:24" hidden="1" x14ac:dyDescent="0.3">
      <c r="A582" s="60"/>
      <c r="B582" s="159"/>
      <c r="C582" s="14"/>
      <c r="D582" s="14"/>
      <c r="E582" s="6"/>
      <c r="F582" s="6"/>
      <c r="G582" s="6"/>
      <c r="H582" s="6"/>
      <c r="I582" s="6"/>
      <c r="J582" s="6"/>
      <c r="K582" s="6"/>
      <c r="L582" s="16"/>
      <c r="M582" s="16"/>
    </row>
    <row r="583" spans="1:24" ht="15" thickBot="1" x14ac:dyDescent="0.35">
      <c r="A583" s="61" t="s">
        <v>188</v>
      </c>
      <c r="B583" s="159" t="s">
        <v>188</v>
      </c>
      <c r="C583" s="14"/>
      <c r="D583" s="18"/>
      <c r="E583" s="19"/>
      <c r="F583" s="19"/>
      <c r="G583" s="19"/>
      <c r="H583" s="19"/>
      <c r="I583" s="19"/>
      <c r="J583" s="19"/>
      <c r="K583" s="19"/>
      <c r="L583" s="20"/>
      <c r="M583" s="16"/>
      <c r="X583" s="285"/>
    </row>
    <row r="584" spans="1:24" ht="15" thickBot="1" x14ac:dyDescent="0.35">
      <c r="A584" s="60" t="s">
        <v>188</v>
      </c>
      <c r="B584" s="159" t="s">
        <v>188</v>
      </c>
      <c r="C584" s="14"/>
      <c r="D584" s="6"/>
      <c r="E584" s="6"/>
      <c r="F584" s="6"/>
      <c r="G584" s="6"/>
      <c r="H584" s="6"/>
      <c r="I584" s="6"/>
      <c r="J584" s="6"/>
      <c r="K584" s="6"/>
      <c r="L584" s="6"/>
      <c r="M584" s="16"/>
    </row>
    <row r="585" spans="1:24" ht="8.4" customHeight="1" thickBot="1" x14ac:dyDescent="0.35">
      <c r="A585" s="60" t="s">
        <v>188</v>
      </c>
      <c r="B585" s="159" t="s">
        <v>188</v>
      </c>
      <c r="C585" s="14"/>
      <c r="D585" s="11"/>
      <c r="E585" s="12"/>
      <c r="F585" s="12"/>
      <c r="G585" s="12"/>
      <c r="H585" s="12"/>
      <c r="I585" s="12"/>
      <c r="J585" s="12"/>
      <c r="K585" s="12"/>
      <c r="L585" s="13"/>
      <c r="M585" s="16"/>
    </row>
    <row r="586" spans="1:24" ht="18.600000000000001" thickBot="1" x14ac:dyDescent="0.4">
      <c r="A586" s="60" t="s">
        <v>188</v>
      </c>
      <c r="B586" s="159" t="s">
        <v>188</v>
      </c>
      <c r="C586" s="14"/>
      <c r="D586" s="14"/>
      <c r="E586" s="23" t="s">
        <v>105</v>
      </c>
      <c r="F586" s="6"/>
      <c r="G586" s="31" t="s">
        <v>183</v>
      </c>
      <c r="H586" s="24" t="s">
        <v>59</v>
      </c>
      <c r="I586" s="6"/>
      <c r="J586" s="6"/>
      <c r="K586" s="15" t="s">
        <v>7</v>
      </c>
      <c r="L586" s="16"/>
      <c r="M586" s="16"/>
    </row>
    <row r="587" spans="1:24" ht="160.5" customHeight="1" thickBot="1" x14ac:dyDescent="0.35">
      <c r="A587" s="60" t="s">
        <v>188</v>
      </c>
      <c r="B587" s="159" t="s">
        <v>188</v>
      </c>
      <c r="C587" s="14"/>
      <c r="D587" s="14"/>
      <c r="E587" s="6"/>
      <c r="F587" s="6"/>
      <c r="G587" s="6"/>
      <c r="H587" s="6"/>
      <c r="I587" s="6"/>
      <c r="J587" s="6"/>
      <c r="K587" s="2" t="str">
        <f>IF(AND(G586&gt;=O588,G586&lt;=P588),N588,IF(AND(G586&gt;=O589,G586&lt;=P589),N589,IF(AND(G586&gt;=O590,G586&lt;=P590),N590,IF(AND(G586&gt;=O591,G586&lt;=P591),N591,IF(AND(G586&gt;=O592,G586&lt;=P592),N592,IF(AND(G586&gt;=O593,G586&lt;=P593),N593,N594))))))</f>
        <v xml:space="preserve">Verify Data Entry - Enter 0 for N.N </v>
      </c>
      <c r="L587" s="16"/>
      <c r="M587" s="16"/>
      <c r="O587" s="282" t="s">
        <v>0</v>
      </c>
      <c r="P587" s="282" t="s">
        <v>1</v>
      </c>
    </row>
    <row r="588" spans="1:24" ht="144.6" hidden="1" customHeight="1" x14ac:dyDescent="0.3">
      <c r="A588" s="60"/>
      <c r="B588" s="159"/>
      <c r="C588" s="14"/>
      <c r="D588" s="14"/>
      <c r="E588" s="6"/>
      <c r="F588" s="6"/>
      <c r="G588" s="6"/>
      <c r="H588" s="6"/>
      <c r="I588" s="6"/>
      <c r="J588" s="6"/>
      <c r="K588" s="1"/>
      <c r="L588" s="16"/>
      <c r="M588" s="16"/>
      <c r="N588" s="284" t="s">
        <v>340</v>
      </c>
      <c r="O588" s="282">
        <v>0</v>
      </c>
      <c r="P588" s="282">
        <v>0.5</v>
      </c>
    </row>
    <row r="589" spans="1:24" ht="127.8" hidden="1" customHeight="1" x14ac:dyDescent="0.3">
      <c r="A589" s="60"/>
      <c r="B589" s="159"/>
      <c r="C589" s="14"/>
      <c r="D589" s="14"/>
      <c r="E589" s="6"/>
      <c r="F589" s="6"/>
      <c r="G589" s="6"/>
      <c r="H589" s="6"/>
      <c r="I589" s="6"/>
      <c r="J589" s="6"/>
      <c r="K589" s="1"/>
      <c r="L589" s="16"/>
      <c r="M589" s="16"/>
      <c r="N589" s="284" t="s">
        <v>341</v>
      </c>
      <c r="O589" s="282">
        <v>0.5</v>
      </c>
      <c r="P589" s="282">
        <v>100</v>
      </c>
    </row>
    <row r="590" spans="1:24" ht="144" hidden="1" x14ac:dyDescent="0.3">
      <c r="A590" s="60"/>
      <c r="B590" s="159"/>
      <c r="C590" s="14"/>
      <c r="D590" s="14"/>
      <c r="E590" s="6"/>
      <c r="F590" s="6"/>
      <c r="G590" s="6"/>
      <c r="H590" s="6"/>
      <c r="I590" s="6"/>
      <c r="J590" s="6"/>
      <c r="K590" s="1"/>
      <c r="L590" s="16"/>
      <c r="M590" s="16"/>
      <c r="N590" s="284" t="s">
        <v>341</v>
      </c>
      <c r="O590" s="282">
        <v>0.5</v>
      </c>
      <c r="P590" s="282">
        <v>100</v>
      </c>
    </row>
    <row r="591" spans="1:24" ht="144" hidden="1" x14ac:dyDescent="0.3">
      <c r="A591" s="60"/>
      <c r="B591" s="159"/>
      <c r="C591" s="14"/>
      <c r="D591" s="14"/>
      <c r="E591" s="6"/>
      <c r="F591" s="6"/>
      <c r="G591" s="6"/>
      <c r="H591" s="6"/>
      <c r="I591" s="6"/>
      <c r="J591" s="6"/>
      <c r="K591" s="1"/>
      <c r="L591" s="16"/>
      <c r="M591" s="16"/>
      <c r="N591" s="284" t="s">
        <v>341</v>
      </c>
      <c r="O591" s="282">
        <v>0.5</v>
      </c>
      <c r="P591" s="282">
        <v>100</v>
      </c>
    </row>
    <row r="592" spans="1:24" ht="144" hidden="1" x14ac:dyDescent="0.3">
      <c r="A592" s="60"/>
      <c r="B592" s="159"/>
      <c r="C592" s="14"/>
      <c r="D592" s="14"/>
      <c r="E592" s="6"/>
      <c r="F592" s="6"/>
      <c r="G592" s="6"/>
      <c r="H592" s="6"/>
      <c r="I592" s="6"/>
      <c r="J592" s="6"/>
      <c r="K592" s="1"/>
      <c r="L592" s="16"/>
      <c r="M592" s="16"/>
      <c r="N592" s="284" t="s">
        <v>341</v>
      </c>
      <c r="O592" s="282">
        <v>0.5</v>
      </c>
      <c r="P592" s="282">
        <v>100</v>
      </c>
    </row>
    <row r="593" spans="1:52" ht="144" hidden="1" x14ac:dyDescent="0.3">
      <c r="A593" s="60"/>
      <c r="B593" s="159"/>
      <c r="C593" s="14"/>
      <c r="D593" s="14"/>
      <c r="E593" s="6"/>
      <c r="F593" s="6"/>
      <c r="G593" s="6"/>
      <c r="H593" s="6"/>
      <c r="I593" s="6"/>
      <c r="J593" s="6"/>
      <c r="K593" s="1"/>
      <c r="L593" s="16"/>
      <c r="M593" s="16"/>
      <c r="N593" s="284" t="s">
        <v>341</v>
      </c>
      <c r="O593" s="282">
        <v>0.5</v>
      </c>
      <c r="P593" s="282">
        <v>100</v>
      </c>
    </row>
    <row r="594" spans="1:52" hidden="1" x14ac:dyDescent="0.3">
      <c r="A594" s="60"/>
      <c r="B594" s="159"/>
      <c r="C594" s="14"/>
      <c r="D594" s="14"/>
      <c r="E594" s="6"/>
      <c r="F594" s="6"/>
      <c r="G594" s="6"/>
      <c r="H594" s="6"/>
      <c r="I594" s="6"/>
      <c r="J594" s="6"/>
      <c r="L594" s="16"/>
      <c r="M594" s="16"/>
      <c r="N594" s="282" t="s">
        <v>351</v>
      </c>
    </row>
    <row r="595" spans="1:52" hidden="1" x14ac:dyDescent="0.3">
      <c r="A595" s="60"/>
      <c r="B595" s="159"/>
      <c r="C595" s="14"/>
      <c r="D595" s="14"/>
      <c r="E595" s="6"/>
      <c r="F595" s="6"/>
      <c r="G595" s="6"/>
      <c r="H595" s="6"/>
      <c r="I595" s="6"/>
      <c r="J595" s="6"/>
      <c r="K595" s="6"/>
      <c r="L595" s="16"/>
      <c r="M595" s="16"/>
    </row>
    <row r="596" spans="1:52" ht="15" thickBot="1" x14ac:dyDescent="0.35">
      <c r="A596" s="61" t="s">
        <v>190</v>
      </c>
      <c r="B596" s="159" t="s">
        <v>188</v>
      </c>
      <c r="C596" s="14"/>
      <c r="D596" s="18"/>
      <c r="E596" s="19"/>
      <c r="F596" s="19"/>
      <c r="G596" s="19"/>
      <c r="H596" s="19"/>
      <c r="I596" s="19"/>
      <c r="J596" s="19"/>
      <c r="K596" s="19"/>
      <c r="L596" s="20"/>
      <c r="M596" s="16"/>
      <c r="X596" s="285"/>
    </row>
    <row r="597" spans="1:52" hidden="1" x14ac:dyDescent="0.3">
      <c r="A597" s="60" t="s">
        <v>190</v>
      </c>
      <c r="B597" s="159"/>
      <c r="C597" s="14"/>
      <c r="D597" s="6"/>
      <c r="E597" s="6"/>
      <c r="F597" s="6"/>
      <c r="G597" s="6"/>
      <c r="H597" s="6"/>
      <c r="I597" s="6"/>
      <c r="J597" s="6"/>
      <c r="K597" s="6"/>
      <c r="L597" s="6"/>
      <c r="M597" s="16"/>
    </row>
    <row r="598" spans="1:52" hidden="1" x14ac:dyDescent="0.3">
      <c r="A598" s="61" t="s">
        <v>188</v>
      </c>
      <c r="B598" s="159"/>
      <c r="C598" s="14"/>
      <c r="D598" s="6"/>
      <c r="E598" s="6"/>
      <c r="F598" s="6"/>
      <c r="G598" s="6"/>
      <c r="H598" s="6"/>
      <c r="I598" s="6"/>
      <c r="J598" s="6"/>
      <c r="K598" s="6"/>
      <c r="L598" s="6"/>
      <c r="M598" s="16"/>
    </row>
    <row r="599" spans="1:52" ht="15" thickBot="1" x14ac:dyDescent="0.35">
      <c r="A599" s="61" t="s">
        <v>188</v>
      </c>
      <c r="B599" s="159" t="s">
        <v>188</v>
      </c>
      <c r="C599" s="18"/>
      <c r="D599" s="19"/>
      <c r="E599" s="19"/>
      <c r="F599" s="19"/>
      <c r="G599" s="19"/>
      <c r="H599" s="19"/>
      <c r="I599" s="19"/>
      <c r="J599" s="19"/>
      <c r="K599" s="19"/>
      <c r="L599" s="19"/>
      <c r="M599" s="20"/>
    </row>
    <row r="600" spans="1:52" s="21" customFormat="1" ht="7.2" customHeight="1" thickBot="1" x14ac:dyDescent="0.35">
      <c r="A600" s="61" t="s">
        <v>188</v>
      </c>
      <c r="B600" s="159" t="s">
        <v>188</v>
      </c>
      <c r="N600" s="282"/>
      <c r="O600" s="282"/>
      <c r="P600" s="282"/>
      <c r="Q600" s="282"/>
      <c r="R600" s="282"/>
      <c r="S600" s="282"/>
      <c r="T600" s="282"/>
      <c r="U600" s="282"/>
      <c r="V600" s="282"/>
      <c r="W600" s="282"/>
      <c r="X600" s="282"/>
      <c r="Y600" s="282"/>
      <c r="Z600" s="282"/>
      <c r="AA600" s="282"/>
      <c r="AB600" s="282"/>
      <c r="AC600" s="282"/>
      <c r="AD600" s="282"/>
      <c r="AE600" s="282"/>
      <c r="AF600" s="282"/>
      <c r="AG600" s="282"/>
      <c r="AH600" s="282"/>
      <c r="AI600" s="282"/>
      <c r="AJ600" s="282"/>
      <c r="AK600" s="282"/>
      <c r="AL600" s="282"/>
      <c r="AM600" s="282"/>
      <c r="AN600" s="282"/>
      <c r="AO600" s="282"/>
      <c r="AP600" s="282"/>
      <c r="AQ600" s="282"/>
      <c r="AR600" s="282"/>
      <c r="AS600" s="282"/>
      <c r="AT600" s="282"/>
      <c r="AU600" s="282"/>
      <c r="AV600" s="282"/>
      <c r="AW600" s="282"/>
      <c r="AX600" s="282"/>
      <c r="AY600" s="282"/>
      <c r="AZ600" s="282"/>
    </row>
    <row r="601" spans="1:52" ht="15" thickBot="1" x14ac:dyDescent="0.35">
      <c r="A601" s="60" t="s">
        <v>188</v>
      </c>
      <c r="B601" s="159" t="s">
        <v>188</v>
      </c>
      <c r="C601" s="11"/>
      <c r="D601" s="12"/>
      <c r="E601" s="12"/>
      <c r="F601" s="12"/>
      <c r="G601" s="12"/>
      <c r="H601" s="12"/>
      <c r="I601" s="12"/>
      <c r="J601" s="12"/>
      <c r="K601" s="12"/>
      <c r="L601" s="12"/>
      <c r="M601" s="13"/>
    </row>
    <row r="602" spans="1:52" ht="28.2" customHeight="1" thickBot="1" x14ac:dyDescent="0.45">
      <c r="A602" s="60" t="s">
        <v>188</v>
      </c>
      <c r="B602" s="159" t="s">
        <v>188</v>
      </c>
      <c r="C602" s="14"/>
      <c r="D602" s="169" t="s">
        <v>269</v>
      </c>
      <c r="E602" s="9"/>
      <c r="F602" s="9"/>
      <c r="G602" s="9"/>
      <c r="H602" s="9"/>
      <c r="I602" s="9"/>
      <c r="J602" s="10"/>
      <c r="K602" s="7"/>
      <c r="L602" s="7"/>
      <c r="M602" s="22"/>
      <c r="N602" s="283"/>
    </row>
    <row r="603" spans="1:52" ht="15" thickBot="1" x14ac:dyDescent="0.35">
      <c r="A603" s="60" t="s">
        <v>188</v>
      </c>
      <c r="B603" s="159" t="s">
        <v>188</v>
      </c>
      <c r="C603" s="14"/>
      <c r="D603" s="6"/>
      <c r="E603" s="6"/>
      <c r="F603" s="6"/>
      <c r="G603" s="6"/>
      <c r="H603" s="6"/>
      <c r="I603" s="6"/>
      <c r="J603" s="6"/>
      <c r="K603" s="6"/>
      <c r="L603" s="6"/>
      <c r="M603" s="16"/>
    </row>
    <row r="604" spans="1:52" ht="8.4" customHeight="1" thickBot="1" x14ac:dyDescent="0.35">
      <c r="A604" s="60" t="s">
        <v>188</v>
      </c>
      <c r="B604" s="159" t="s">
        <v>188</v>
      </c>
      <c r="C604" s="14"/>
      <c r="D604" s="11"/>
      <c r="E604" s="12"/>
      <c r="F604" s="12"/>
      <c r="G604" s="12"/>
      <c r="H604" s="12"/>
      <c r="I604" s="12"/>
      <c r="J604" s="12"/>
      <c r="K604" s="12"/>
      <c r="L604" s="13"/>
      <c r="M604" s="16"/>
    </row>
    <row r="605" spans="1:52" ht="18.600000000000001" thickBot="1" x14ac:dyDescent="0.4">
      <c r="A605" s="60" t="s">
        <v>188</v>
      </c>
      <c r="B605" s="159" t="s">
        <v>188</v>
      </c>
      <c r="C605" s="14"/>
      <c r="D605" s="14"/>
      <c r="E605" s="23" t="s">
        <v>346</v>
      </c>
      <c r="F605" s="6"/>
      <c r="G605" s="31" t="s">
        <v>183</v>
      </c>
      <c r="H605" s="24" t="s">
        <v>59</v>
      </c>
      <c r="I605" s="6"/>
      <c r="J605" s="6"/>
      <c r="K605" s="15" t="s">
        <v>7</v>
      </c>
      <c r="L605" s="16"/>
      <c r="M605" s="16"/>
    </row>
    <row r="606" spans="1:52" ht="169.2" customHeight="1" thickBot="1" x14ac:dyDescent="0.35">
      <c r="A606" s="60" t="s">
        <v>188</v>
      </c>
      <c r="B606" s="159" t="s">
        <v>188</v>
      </c>
      <c r="C606" s="14"/>
      <c r="D606" s="14"/>
      <c r="E606" s="6"/>
      <c r="F606" s="6"/>
      <c r="G606" s="6"/>
      <c r="H606" s="6"/>
      <c r="I606" s="6"/>
      <c r="J606" s="6"/>
      <c r="K606" s="2" t="str">
        <f>IF(AND(G605&gt;=O607,G605&lt;=P607),N607,IF(AND(G605&gt;=O608,G605&lt;=P608),N608,IF(AND(G605&gt;=O609,G605&lt;=P609),N609,IF(AND(G605&gt;=O610,G605&lt;=P610),N610,IF(AND(G605&gt;=O611,G605&lt;=P611),N611,IF(AND(G605&gt;=O612,G605&lt;=P612),N612,N613))))))</f>
        <v>Verify Data Entry</v>
      </c>
      <c r="L606" s="16"/>
      <c r="M606" s="16"/>
      <c r="O606" s="282" t="s">
        <v>0</v>
      </c>
      <c r="P606" s="282" t="s">
        <v>1</v>
      </c>
    </row>
    <row r="607" spans="1:52" ht="144.6" hidden="1" customHeight="1" x14ac:dyDescent="0.3">
      <c r="A607" s="60"/>
      <c r="B607" s="159"/>
      <c r="C607" s="14"/>
      <c r="D607" s="14"/>
      <c r="E607" s="6"/>
      <c r="F607" s="6"/>
      <c r="G607" s="6"/>
      <c r="H607" s="6"/>
      <c r="I607" s="6"/>
      <c r="J607" s="6"/>
      <c r="K607" s="1"/>
      <c r="L607" s="16"/>
      <c r="M607" s="16"/>
      <c r="N607" s="284" t="s">
        <v>342</v>
      </c>
      <c r="O607" s="282">
        <v>0</v>
      </c>
      <c r="P607" s="282">
        <v>200</v>
      </c>
    </row>
    <row r="608" spans="1:52" hidden="1" x14ac:dyDescent="0.3">
      <c r="A608" s="60"/>
      <c r="B608" s="159"/>
      <c r="C608" s="14"/>
      <c r="D608" s="14"/>
      <c r="E608" s="6"/>
      <c r="F608" s="6"/>
      <c r="G608" s="6"/>
      <c r="H608" s="6"/>
      <c r="I608" s="6"/>
      <c r="J608" s="6"/>
      <c r="K608" s="1"/>
      <c r="L608" s="16"/>
      <c r="M608" s="16"/>
      <c r="N608" s="284" t="s">
        <v>342</v>
      </c>
      <c r="O608" s="282">
        <v>0</v>
      </c>
      <c r="P608" s="282">
        <v>200</v>
      </c>
    </row>
    <row r="609" spans="1:24" hidden="1" x14ac:dyDescent="0.3">
      <c r="A609" s="60"/>
      <c r="B609" s="159"/>
      <c r="C609" s="14"/>
      <c r="D609" s="14"/>
      <c r="E609" s="6"/>
      <c r="F609" s="6"/>
      <c r="G609" s="6"/>
      <c r="H609" s="6"/>
      <c r="I609" s="6"/>
      <c r="J609" s="6"/>
      <c r="K609" s="1"/>
      <c r="L609" s="16"/>
      <c r="M609" s="16"/>
      <c r="N609" s="284" t="s">
        <v>342</v>
      </c>
      <c r="O609" s="282">
        <v>0</v>
      </c>
      <c r="P609" s="282">
        <v>200</v>
      </c>
    </row>
    <row r="610" spans="1:24" hidden="1" x14ac:dyDescent="0.3">
      <c r="A610" s="60"/>
      <c r="B610" s="159"/>
      <c r="C610" s="14"/>
      <c r="D610" s="14"/>
      <c r="E610" s="6"/>
      <c r="F610" s="6"/>
      <c r="G610" s="6"/>
      <c r="H610" s="6"/>
      <c r="I610" s="6"/>
      <c r="J610" s="6"/>
      <c r="K610" s="1"/>
      <c r="L610" s="16"/>
      <c r="M610" s="16"/>
      <c r="N610" s="284" t="s">
        <v>342</v>
      </c>
      <c r="O610" s="282">
        <v>0</v>
      </c>
      <c r="P610" s="282">
        <v>200</v>
      </c>
    </row>
    <row r="611" spans="1:24" hidden="1" x14ac:dyDescent="0.3">
      <c r="A611" s="60"/>
      <c r="B611" s="159"/>
      <c r="C611" s="14"/>
      <c r="D611" s="14"/>
      <c r="E611" s="6"/>
      <c r="F611" s="6"/>
      <c r="G611" s="6"/>
      <c r="H611" s="6"/>
      <c r="I611" s="6"/>
      <c r="J611" s="6"/>
      <c r="K611" s="1"/>
      <c r="L611" s="16"/>
      <c r="M611" s="16"/>
      <c r="N611" s="284" t="s">
        <v>342</v>
      </c>
      <c r="O611" s="282">
        <v>0</v>
      </c>
      <c r="P611" s="282">
        <v>200</v>
      </c>
    </row>
    <row r="612" spans="1:24" hidden="1" x14ac:dyDescent="0.3">
      <c r="A612" s="60"/>
      <c r="B612" s="159"/>
      <c r="C612" s="14"/>
      <c r="D612" s="14"/>
      <c r="E612" s="6"/>
      <c r="F612" s="6"/>
      <c r="G612" s="6"/>
      <c r="H612" s="6"/>
      <c r="I612" s="6"/>
      <c r="J612" s="6"/>
      <c r="K612" s="1"/>
      <c r="L612" s="16"/>
      <c r="M612" s="16"/>
      <c r="N612" s="284" t="s">
        <v>342</v>
      </c>
      <c r="O612" s="282">
        <v>0</v>
      </c>
      <c r="P612" s="282">
        <v>200</v>
      </c>
    </row>
    <row r="613" spans="1:24" hidden="1" x14ac:dyDescent="0.3">
      <c r="A613" s="60"/>
      <c r="B613" s="159"/>
      <c r="C613" s="14"/>
      <c r="D613" s="14"/>
      <c r="E613" s="6"/>
      <c r="F613" s="6"/>
      <c r="G613" s="6"/>
      <c r="H613" s="6"/>
      <c r="I613" s="6"/>
      <c r="J613" s="6"/>
      <c r="L613" s="16"/>
      <c r="M613" s="16"/>
      <c r="N613" s="282" t="s">
        <v>5</v>
      </c>
    </row>
    <row r="614" spans="1:24" hidden="1" x14ac:dyDescent="0.3">
      <c r="A614" s="60"/>
      <c r="B614" s="159"/>
      <c r="C614" s="14"/>
      <c r="D614" s="14"/>
      <c r="E614" s="6"/>
      <c r="F614" s="6"/>
      <c r="G614" s="6"/>
      <c r="H614" s="6"/>
      <c r="I614" s="6"/>
      <c r="J614" s="6"/>
      <c r="K614" s="6"/>
      <c r="L614" s="16"/>
      <c r="M614" s="16"/>
    </row>
    <row r="615" spans="1:24" ht="15" thickBot="1" x14ac:dyDescent="0.35">
      <c r="A615" s="61" t="s">
        <v>188</v>
      </c>
      <c r="B615" s="159" t="s">
        <v>188</v>
      </c>
      <c r="C615" s="14"/>
      <c r="D615" s="18"/>
      <c r="E615" s="19"/>
      <c r="F615" s="19"/>
      <c r="G615" s="19"/>
      <c r="H615" s="19"/>
      <c r="I615" s="19"/>
      <c r="J615" s="19"/>
      <c r="K615" s="19"/>
      <c r="L615" s="20"/>
      <c r="M615" s="16"/>
      <c r="X615" s="285"/>
    </row>
    <row r="616" spans="1:24" ht="15" thickBot="1" x14ac:dyDescent="0.35">
      <c r="A616" s="60" t="s">
        <v>188</v>
      </c>
      <c r="B616" s="159" t="s">
        <v>188</v>
      </c>
      <c r="C616" s="14"/>
      <c r="D616" s="6"/>
      <c r="E616" s="6"/>
      <c r="F616" s="6"/>
      <c r="G616" s="6"/>
      <c r="H616" s="6"/>
      <c r="I616" s="6"/>
      <c r="J616" s="6"/>
      <c r="K616" s="6"/>
      <c r="L616" s="6"/>
      <c r="M616" s="16"/>
    </row>
    <row r="617" spans="1:24" ht="8.4" customHeight="1" thickBot="1" x14ac:dyDescent="0.35">
      <c r="A617" s="60" t="s">
        <v>188</v>
      </c>
      <c r="B617" s="159" t="s">
        <v>188</v>
      </c>
      <c r="C617" s="14"/>
      <c r="D617" s="11"/>
      <c r="E617" s="12"/>
      <c r="F617" s="12"/>
      <c r="G617" s="12"/>
      <c r="H617" s="12"/>
      <c r="I617" s="12"/>
      <c r="J617" s="12"/>
      <c r="K617" s="12"/>
      <c r="L617" s="13"/>
      <c r="M617" s="16"/>
    </row>
    <row r="618" spans="1:24" ht="18.600000000000001" thickBot="1" x14ac:dyDescent="0.4">
      <c r="A618" s="60" t="s">
        <v>188</v>
      </c>
      <c r="B618" s="159" t="s">
        <v>188</v>
      </c>
      <c r="C618" s="14"/>
      <c r="D618" s="14"/>
      <c r="E618" s="23" t="s">
        <v>345</v>
      </c>
      <c r="F618" s="6"/>
      <c r="G618" s="31" t="s">
        <v>183</v>
      </c>
      <c r="H618" s="24" t="s">
        <v>59</v>
      </c>
      <c r="I618" s="6"/>
      <c r="J618" s="6"/>
      <c r="K618" s="15" t="s">
        <v>7</v>
      </c>
      <c r="L618" s="16"/>
      <c r="M618" s="16"/>
    </row>
    <row r="619" spans="1:24" ht="105.6" customHeight="1" thickBot="1" x14ac:dyDescent="0.35">
      <c r="A619" s="60" t="s">
        <v>188</v>
      </c>
      <c r="B619" s="159" t="s">
        <v>188</v>
      </c>
      <c r="C619" s="14"/>
      <c r="D619" s="14"/>
      <c r="E619" s="6"/>
      <c r="F619" s="6"/>
      <c r="G619" s="6"/>
      <c r="H619" s="6"/>
      <c r="I619" s="6"/>
      <c r="J619" s="6"/>
      <c r="K619" s="2" t="str">
        <f>IF(AND(G618&gt;=O620,G618&lt;=P620),N620,IF(AND(G618&gt;=O621,G618&lt;=P621),N621,IF(AND(G618&gt;=O622,G618&lt;=P622),N622,IF(AND(G618&gt;=O623,G618&lt;=P623),N623,IF(AND(G618&gt;=O624,G618&lt;=P624),N624,IF(AND(G618&gt;=O625,G618&lt;=P625),N625,N626))))))</f>
        <v>Verify Data Entry</v>
      </c>
      <c r="L619" s="16"/>
      <c r="M619" s="16"/>
      <c r="O619" s="282" t="s">
        <v>0</v>
      </c>
      <c r="P619" s="282" t="s">
        <v>1</v>
      </c>
    </row>
    <row r="620" spans="1:24" ht="144.6" hidden="1" customHeight="1" x14ac:dyDescent="0.3">
      <c r="A620" s="60"/>
      <c r="B620" s="159"/>
      <c r="C620" s="14"/>
      <c r="D620" s="14"/>
      <c r="E620" s="6"/>
      <c r="F620" s="6"/>
      <c r="G620" s="6"/>
      <c r="H620" s="6"/>
      <c r="I620" s="6"/>
      <c r="J620" s="6"/>
      <c r="K620" s="1"/>
      <c r="L620" s="16"/>
      <c r="M620" s="16"/>
      <c r="N620" s="284" t="s">
        <v>342</v>
      </c>
      <c r="O620" s="282">
        <v>0</v>
      </c>
      <c r="P620" s="282">
        <v>200</v>
      </c>
    </row>
    <row r="621" spans="1:24" ht="127.8" hidden="1" customHeight="1" x14ac:dyDescent="0.3">
      <c r="A621" s="60"/>
      <c r="B621" s="159"/>
      <c r="C621" s="14"/>
      <c r="D621" s="14"/>
      <c r="E621" s="6"/>
      <c r="F621" s="6"/>
      <c r="G621" s="6"/>
      <c r="H621" s="6"/>
      <c r="I621" s="6"/>
      <c r="J621" s="6"/>
      <c r="K621" s="1"/>
      <c r="L621" s="16"/>
      <c r="M621" s="16"/>
      <c r="N621" s="284" t="s">
        <v>342</v>
      </c>
      <c r="O621" s="282">
        <v>0</v>
      </c>
      <c r="P621" s="282">
        <v>200</v>
      </c>
    </row>
    <row r="622" spans="1:24" hidden="1" x14ac:dyDescent="0.3">
      <c r="A622" s="60"/>
      <c r="B622" s="159"/>
      <c r="C622" s="14"/>
      <c r="D622" s="14"/>
      <c r="E622" s="6"/>
      <c r="F622" s="6"/>
      <c r="G622" s="6"/>
      <c r="H622" s="6"/>
      <c r="I622" s="6"/>
      <c r="J622" s="6"/>
      <c r="K622" s="1"/>
      <c r="L622" s="16"/>
      <c r="M622" s="16"/>
      <c r="N622" s="284" t="s">
        <v>342</v>
      </c>
      <c r="O622" s="282">
        <v>0</v>
      </c>
      <c r="P622" s="282">
        <v>200</v>
      </c>
    </row>
    <row r="623" spans="1:24" hidden="1" x14ac:dyDescent="0.3">
      <c r="A623" s="60"/>
      <c r="B623" s="159"/>
      <c r="C623" s="14"/>
      <c r="D623" s="14"/>
      <c r="E623" s="6"/>
      <c r="F623" s="6"/>
      <c r="G623" s="6"/>
      <c r="H623" s="6"/>
      <c r="I623" s="6"/>
      <c r="J623" s="6"/>
      <c r="K623" s="1"/>
      <c r="L623" s="16"/>
      <c r="M623" s="16"/>
      <c r="N623" s="284" t="s">
        <v>342</v>
      </c>
      <c r="O623" s="282">
        <v>0</v>
      </c>
      <c r="P623" s="282">
        <v>200</v>
      </c>
    </row>
    <row r="624" spans="1:24" hidden="1" x14ac:dyDescent="0.3">
      <c r="A624" s="60"/>
      <c r="B624" s="159"/>
      <c r="C624" s="14"/>
      <c r="D624" s="14"/>
      <c r="E624" s="6"/>
      <c r="F624" s="6"/>
      <c r="G624" s="6"/>
      <c r="H624" s="6"/>
      <c r="I624" s="6"/>
      <c r="J624" s="6"/>
      <c r="K624" s="1"/>
      <c r="L624" s="16"/>
      <c r="M624" s="16"/>
      <c r="N624" s="284" t="s">
        <v>342</v>
      </c>
      <c r="O624" s="282">
        <v>0</v>
      </c>
      <c r="P624" s="282">
        <v>200</v>
      </c>
    </row>
    <row r="625" spans="1:24" hidden="1" x14ac:dyDescent="0.3">
      <c r="A625" s="60"/>
      <c r="B625" s="159"/>
      <c r="C625" s="14"/>
      <c r="D625" s="14"/>
      <c r="E625" s="6"/>
      <c r="F625" s="6"/>
      <c r="G625" s="6"/>
      <c r="H625" s="6"/>
      <c r="I625" s="6"/>
      <c r="J625" s="6"/>
      <c r="K625" s="1"/>
      <c r="L625" s="16"/>
      <c r="M625" s="16"/>
      <c r="N625" s="284" t="s">
        <v>342</v>
      </c>
      <c r="O625" s="282">
        <v>0</v>
      </c>
      <c r="P625" s="282">
        <v>200</v>
      </c>
    </row>
    <row r="626" spans="1:24" hidden="1" x14ac:dyDescent="0.3">
      <c r="A626" s="60"/>
      <c r="B626" s="159"/>
      <c r="C626" s="14"/>
      <c r="D626" s="14"/>
      <c r="E626" s="6"/>
      <c r="F626" s="6"/>
      <c r="G626" s="6"/>
      <c r="H626" s="6"/>
      <c r="I626" s="6"/>
      <c r="J626" s="6"/>
      <c r="L626" s="16"/>
      <c r="M626" s="16"/>
      <c r="N626" s="282" t="s">
        <v>5</v>
      </c>
    </row>
    <row r="627" spans="1:24" hidden="1" x14ac:dyDescent="0.3">
      <c r="A627" s="60"/>
      <c r="B627" s="159"/>
      <c r="C627" s="14"/>
      <c r="D627" s="14"/>
      <c r="E627" s="6"/>
      <c r="F627" s="6"/>
      <c r="G627" s="6"/>
      <c r="H627" s="6"/>
      <c r="I627" s="6"/>
      <c r="J627" s="6"/>
      <c r="K627" s="6"/>
      <c r="L627" s="16"/>
      <c r="M627" s="16"/>
    </row>
    <row r="628" spans="1:24" ht="15" thickBot="1" x14ac:dyDescent="0.35">
      <c r="A628" s="61" t="s">
        <v>188</v>
      </c>
      <c r="B628" s="159" t="s">
        <v>188</v>
      </c>
      <c r="C628" s="14"/>
      <c r="D628" s="18"/>
      <c r="E628" s="19"/>
      <c r="F628" s="19"/>
      <c r="G628" s="19"/>
      <c r="H628" s="19"/>
      <c r="I628" s="19"/>
      <c r="J628" s="19"/>
      <c r="K628" s="19"/>
      <c r="L628" s="20"/>
      <c r="M628" s="16"/>
      <c r="X628" s="285"/>
    </row>
    <row r="629" spans="1:24" ht="15" thickBot="1" x14ac:dyDescent="0.35">
      <c r="A629" s="60" t="s">
        <v>188</v>
      </c>
      <c r="B629" s="159" t="s">
        <v>188</v>
      </c>
      <c r="C629" s="14"/>
      <c r="D629" s="6"/>
      <c r="E629" s="6"/>
      <c r="F629" s="6"/>
      <c r="G629" s="6"/>
      <c r="H629" s="6"/>
      <c r="I629" s="6"/>
      <c r="J629" s="6"/>
      <c r="K629" s="6"/>
      <c r="L629" s="6"/>
      <c r="M629" s="16"/>
    </row>
    <row r="630" spans="1:24" ht="8.4" customHeight="1" thickBot="1" x14ac:dyDescent="0.35">
      <c r="A630" s="60" t="s">
        <v>188</v>
      </c>
      <c r="B630" s="159" t="s">
        <v>188</v>
      </c>
      <c r="C630" s="14"/>
      <c r="D630" s="11"/>
      <c r="E630" s="12"/>
      <c r="F630" s="12"/>
      <c r="G630" s="12"/>
      <c r="H630" s="12"/>
      <c r="I630" s="12"/>
      <c r="J630" s="12"/>
      <c r="K630" s="12"/>
      <c r="L630" s="13"/>
      <c r="M630" s="16"/>
    </row>
    <row r="631" spans="1:24" ht="18.600000000000001" thickBot="1" x14ac:dyDescent="0.4">
      <c r="A631" s="60" t="s">
        <v>188</v>
      </c>
      <c r="B631" s="159" t="s">
        <v>188</v>
      </c>
      <c r="C631" s="14"/>
      <c r="D631" s="14"/>
      <c r="E631" s="23" t="s">
        <v>343</v>
      </c>
      <c r="F631" s="6"/>
      <c r="G631" s="31" t="s">
        <v>183</v>
      </c>
      <c r="H631" s="24" t="s">
        <v>59</v>
      </c>
      <c r="I631" s="6"/>
      <c r="J631" s="6"/>
      <c r="K631" s="15" t="s">
        <v>7</v>
      </c>
      <c r="L631" s="16"/>
      <c r="M631" s="16"/>
    </row>
    <row r="632" spans="1:24" ht="105.6" customHeight="1" thickBot="1" x14ac:dyDescent="0.35">
      <c r="A632" s="60" t="s">
        <v>188</v>
      </c>
      <c r="B632" s="159" t="s">
        <v>188</v>
      </c>
      <c r="C632" s="14"/>
      <c r="D632" s="14"/>
      <c r="E632" s="6"/>
      <c r="F632" s="6"/>
      <c r="G632" s="6"/>
      <c r="H632" s="6"/>
      <c r="I632" s="6"/>
      <c r="J632" s="6"/>
      <c r="K632" s="2" t="str">
        <f>IF(AND(G631&gt;=O633,G631&lt;=P633),N633,IF(AND(G631&gt;=O634,G631&lt;=P634),N634,IF(AND(G631&gt;=O635,G631&lt;=P635),N635,IF(AND(G631&gt;=O636,G631&lt;=P636),N636,IF(AND(G631&gt;=O637,G631&lt;=P637),N637,IF(AND(G631&gt;=O638,G631&lt;=P638),N638,N639))))))</f>
        <v>Verify Data Entry</v>
      </c>
      <c r="L632" s="16"/>
      <c r="M632" s="16"/>
      <c r="O632" s="282" t="s">
        <v>0</v>
      </c>
      <c r="P632" s="282" t="s">
        <v>1</v>
      </c>
    </row>
    <row r="633" spans="1:24" ht="144.6" hidden="1" customHeight="1" x14ac:dyDescent="0.3">
      <c r="A633" s="60"/>
      <c r="B633" s="159"/>
      <c r="C633" s="14"/>
      <c r="D633" s="14"/>
      <c r="E633" s="6"/>
      <c r="F633" s="6"/>
      <c r="G633" s="6"/>
      <c r="H633" s="6"/>
      <c r="I633" s="6"/>
      <c r="J633" s="6"/>
      <c r="K633" s="1"/>
      <c r="L633" s="16"/>
      <c r="M633" s="16"/>
      <c r="N633" s="284" t="s">
        <v>342</v>
      </c>
      <c r="O633" s="282">
        <v>0</v>
      </c>
      <c r="P633" s="282">
        <v>200</v>
      </c>
    </row>
    <row r="634" spans="1:24" ht="127.8" hidden="1" customHeight="1" x14ac:dyDescent="0.3">
      <c r="A634" s="60"/>
      <c r="B634" s="159"/>
      <c r="C634" s="14"/>
      <c r="D634" s="14"/>
      <c r="E634" s="6"/>
      <c r="F634" s="6"/>
      <c r="G634" s="6"/>
      <c r="H634" s="6"/>
      <c r="I634" s="6"/>
      <c r="J634" s="6"/>
      <c r="K634" s="1"/>
      <c r="L634" s="16"/>
      <c r="M634" s="16"/>
      <c r="N634" s="284" t="s">
        <v>342</v>
      </c>
      <c r="O634" s="282">
        <v>0</v>
      </c>
      <c r="P634" s="282">
        <v>200</v>
      </c>
    </row>
    <row r="635" spans="1:24" hidden="1" x14ac:dyDescent="0.3">
      <c r="A635" s="60"/>
      <c r="B635" s="159"/>
      <c r="C635" s="14"/>
      <c r="D635" s="14"/>
      <c r="E635" s="6"/>
      <c r="F635" s="6"/>
      <c r="G635" s="6"/>
      <c r="H635" s="6"/>
      <c r="I635" s="6"/>
      <c r="J635" s="6"/>
      <c r="K635" s="1"/>
      <c r="L635" s="16"/>
      <c r="M635" s="16"/>
      <c r="N635" s="284" t="s">
        <v>342</v>
      </c>
      <c r="O635" s="282">
        <v>0</v>
      </c>
      <c r="P635" s="282">
        <v>200</v>
      </c>
    </row>
    <row r="636" spans="1:24" hidden="1" x14ac:dyDescent="0.3">
      <c r="A636" s="60"/>
      <c r="B636" s="159"/>
      <c r="C636" s="14"/>
      <c r="D636" s="14"/>
      <c r="E636" s="6"/>
      <c r="F636" s="6"/>
      <c r="G636" s="6"/>
      <c r="H636" s="6"/>
      <c r="I636" s="6"/>
      <c r="J636" s="6"/>
      <c r="K636" s="1"/>
      <c r="L636" s="16"/>
      <c r="M636" s="16"/>
      <c r="N636" s="284" t="s">
        <v>342</v>
      </c>
      <c r="O636" s="282">
        <v>0</v>
      </c>
      <c r="P636" s="282">
        <v>200</v>
      </c>
    </row>
    <row r="637" spans="1:24" hidden="1" x14ac:dyDescent="0.3">
      <c r="A637" s="60"/>
      <c r="B637" s="159"/>
      <c r="C637" s="14"/>
      <c r="D637" s="14"/>
      <c r="E637" s="6"/>
      <c r="F637" s="6"/>
      <c r="G637" s="6"/>
      <c r="H637" s="6"/>
      <c r="I637" s="6"/>
      <c r="J637" s="6"/>
      <c r="K637" s="1"/>
      <c r="L637" s="16"/>
      <c r="M637" s="16"/>
      <c r="N637" s="284" t="s">
        <v>342</v>
      </c>
      <c r="O637" s="282">
        <v>0</v>
      </c>
      <c r="P637" s="282">
        <v>200</v>
      </c>
    </row>
    <row r="638" spans="1:24" hidden="1" x14ac:dyDescent="0.3">
      <c r="A638" s="60"/>
      <c r="B638" s="159"/>
      <c r="C638" s="14"/>
      <c r="D638" s="14"/>
      <c r="E638" s="6"/>
      <c r="F638" s="6"/>
      <c r="G638" s="6"/>
      <c r="H638" s="6"/>
      <c r="I638" s="6"/>
      <c r="J638" s="6"/>
      <c r="K638" s="1"/>
      <c r="L638" s="16"/>
      <c r="M638" s="16"/>
      <c r="N638" s="284" t="s">
        <v>342</v>
      </c>
      <c r="O638" s="282">
        <v>0</v>
      </c>
      <c r="P638" s="282">
        <v>200</v>
      </c>
    </row>
    <row r="639" spans="1:24" hidden="1" x14ac:dyDescent="0.3">
      <c r="A639" s="60"/>
      <c r="B639" s="159"/>
      <c r="C639" s="14"/>
      <c r="D639" s="14"/>
      <c r="E639" s="6"/>
      <c r="F639" s="6"/>
      <c r="G639" s="6"/>
      <c r="H639" s="6"/>
      <c r="I639" s="6"/>
      <c r="J639" s="6"/>
      <c r="L639" s="16"/>
      <c r="M639" s="16"/>
      <c r="N639" s="282" t="s">
        <v>5</v>
      </c>
    </row>
    <row r="640" spans="1:24" hidden="1" x14ac:dyDescent="0.3">
      <c r="A640" s="60"/>
      <c r="B640" s="159"/>
      <c r="C640" s="14"/>
      <c r="D640" s="14"/>
      <c r="E640" s="6"/>
      <c r="F640" s="6"/>
      <c r="G640" s="6"/>
      <c r="H640" s="6"/>
      <c r="I640" s="6"/>
      <c r="J640" s="6"/>
      <c r="K640" s="6"/>
      <c r="L640" s="16"/>
      <c r="M640" s="16"/>
    </row>
    <row r="641" spans="1:24" ht="15" thickBot="1" x14ac:dyDescent="0.35">
      <c r="A641" s="61" t="s">
        <v>188</v>
      </c>
      <c r="B641" s="159" t="s">
        <v>188</v>
      </c>
      <c r="C641" s="14"/>
      <c r="D641" s="18"/>
      <c r="E641" s="19"/>
      <c r="F641" s="19"/>
      <c r="G641" s="19"/>
      <c r="H641" s="19"/>
      <c r="I641" s="19"/>
      <c r="J641" s="19"/>
      <c r="K641" s="19"/>
      <c r="L641" s="20"/>
      <c r="M641" s="16"/>
      <c r="X641" s="285"/>
    </row>
    <row r="642" spans="1:24" ht="15" thickBot="1" x14ac:dyDescent="0.35">
      <c r="A642" s="60" t="s">
        <v>188</v>
      </c>
      <c r="B642" s="159" t="s">
        <v>188</v>
      </c>
      <c r="C642" s="14"/>
      <c r="D642" s="6"/>
      <c r="E642" s="6"/>
      <c r="F642" s="6"/>
      <c r="G642" s="6"/>
      <c r="H642" s="6"/>
      <c r="I642" s="6"/>
      <c r="J642" s="6"/>
      <c r="K642" s="6"/>
      <c r="L642" s="6"/>
      <c r="M642" s="16"/>
    </row>
    <row r="643" spans="1:24" ht="8.4" customHeight="1" thickBot="1" x14ac:dyDescent="0.35">
      <c r="A643" s="60" t="s">
        <v>188</v>
      </c>
      <c r="B643" s="159" t="s">
        <v>188</v>
      </c>
      <c r="C643" s="14"/>
      <c r="D643" s="11"/>
      <c r="E643" s="12"/>
      <c r="F643" s="12"/>
      <c r="G643" s="12"/>
      <c r="H643" s="12"/>
      <c r="I643" s="12"/>
      <c r="J643" s="12"/>
      <c r="K643" s="12"/>
      <c r="L643" s="13"/>
      <c r="M643" s="16"/>
    </row>
    <row r="644" spans="1:24" ht="18.600000000000001" thickBot="1" x14ac:dyDescent="0.4">
      <c r="A644" s="60" t="s">
        <v>188</v>
      </c>
      <c r="B644" s="159" t="s">
        <v>188</v>
      </c>
      <c r="C644" s="14"/>
      <c r="D644" s="14"/>
      <c r="E644" s="23" t="s">
        <v>344</v>
      </c>
      <c r="F644" s="6"/>
      <c r="G644" s="31" t="s">
        <v>183</v>
      </c>
      <c r="H644" s="24" t="s">
        <v>59</v>
      </c>
      <c r="I644" s="6"/>
      <c r="J644" s="6"/>
      <c r="K644" s="15" t="s">
        <v>7</v>
      </c>
      <c r="L644" s="16"/>
      <c r="M644" s="16"/>
    </row>
    <row r="645" spans="1:24" ht="105.6" customHeight="1" thickBot="1" x14ac:dyDescent="0.35">
      <c r="A645" s="60" t="s">
        <v>188</v>
      </c>
      <c r="B645" s="159" t="s">
        <v>188</v>
      </c>
      <c r="C645" s="14"/>
      <c r="D645" s="14"/>
      <c r="E645" s="6"/>
      <c r="F645" s="6"/>
      <c r="G645" s="6"/>
      <c r="H645" s="6"/>
      <c r="I645" s="6"/>
      <c r="J645" s="6"/>
      <c r="K645" s="2" t="str">
        <f>IF(AND(G644&gt;=O646,G644&lt;=P646),N646,IF(AND(G644&gt;=O647,G644&lt;=P647),N647,IF(AND(G644&gt;=O648,G644&lt;=P648),N648,IF(AND(G644&gt;=O649,G644&lt;=P649),N649,IF(AND(G644&gt;=O650,G644&lt;=P650),N650,IF(AND(G644&gt;=O651,G644&lt;=P651),N651,N652))))))</f>
        <v>Verify Data Entry</v>
      </c>
      <c r="L645" s="16"/>
      <c r="M645" s="16"/>
      <c r="O645" s="282" t="s">
        <v>0</v>
      </c>
      <c r="P645" s="282" t="s">
        <v>1</v>
      </c>
    </row>
    <row r="646" spans="1:24" ht="144.6" hidden="1" customHeight="1" x14ac:dyDescent="0.3">
      <c r="A646" s="60"/>
      <c r="B646" s="159"/>
      <c r="C646" s="14"/>
      <c r="D646" s="14"/>
      <c r="E646" s="6"/>
      <c r="F646" s="6"/>
      <c r="G646" s="6"/>
      <c r="H646" s="6"/>
      <c r="I646" s="6"/>
      <c r="J646" s="6"/>
      <c r="K646" s="1"/>
      <c r="L646" s="16"/>
      <c r="M646" s="16"/>
      <c r="N646" s="284" t="s">
        <v>342</v>
      </c>
      <c r="O646" s="282">
        <v>0</v>
      </c>
      <c r="P646" s="282">
        <v>200</v>
      </c>
    </row>
    <row r="647" spans="1:24" ht="127.8" hidden="1" customHeight="1" x14ac:dyDescent="0.3">
      <c r="A647" s="60"/>
      <c r="B647" s="159"/>
      <c r="C647" s="14"/>
      <c r="D647" s="14"/>
      <c r="E647" s="6"/>
      <c r="F647" s="6"/>
      <c r="G647" s="6"/>
      <c r="H647" s="6"/>
      <c r="I647" s="6"/>
      <c r="J647" s="6"/>
      <c r="K647" s="1"/>
      <c r="L647" s="16"/>
      <c r="M647" s="16"/>
      <c r="N647" s="284" t="s">
        <v>342</v>
      </c>
      <c r="O647" s="282">
        <v>0</v>
      </c>
      <c r="P647" s="282">
        <v>200</v>
      </c>
    </row>
    <row r="648" spans="1:24" hidden="1" x14ac:dyDescent="0.3">
      <c r="A648" s="60"/>
      <c r="B648" s="159"/>
      <c r="C648" s="14"/>
      <c r="D648" s="14"/>
      <c r="E648" s="6"/>
      <c r="F648" s="6"/>
      <c r="G648" s="6"/>
      <c r="H648" s="6"/>
      <c r="I648" s="6"/>
      <c r="J648" s="6"/>
      <c r="K648" s="1"/>
      <c r="L648" s="16"/>
      <c r="M648" s="16"/>
      <c r="N648" s="284" t="s">
        <v>342</v>
      </c>
      <c r="O648" s="282">
        <v>0</v>
      </c>
      <c r="P648" s="282">
        <v>200</v>
      </c>
    </row>
    <row r="649" spans="1:24" hidden="1" x14ac:dyDescent="0.3">
      <c r="A649" s="60"/>
      <c r="B649" s="159"/>
      <c r="C649" s="14"/>
      <c r="D649" s="14"/>
      <c r="E649" s="6"/>
      <c r="F649" s="6"/>
      <c r="G649" s="6"/>
      <c r="H649" s="6"/>
      <c r="I649" s="6"/>
      <c r="J649" s="6"/>
      <c r="K649" s="1"/>
      <c r="L649" s="16"/>
      <c r="M649" s="16"/>
      <c r="N649" s="284" t="s">
        <v>342</v>
      </c>
      <c r="O649" s="282">
        <v>0</v>
      </c>
      <c r="P649" s="282">
        <v>200</v>
      </c>
    </row>
    <row r="650" spans="1:24" hidden="1" x14ac:dyDescent="0.3">
      <c r="A650" s="60"/>
      <c r="B650" s="159"/>
      <c r="C650" s="14"/>
      <c r="D650" s="14"/>
      <c r="E650" s="6"/>
      <c r="F650" s="6"/>
      <c r="G650" s="6"/>
      <c r="H650" s="6"/>
      <c r="I650" s="6"/>
      <c r="J650" s="6"/>
      <c r="K650" s="1"/>
      <c r="L650" s="16"/>
      <c r="M650" s="16"/>
      <c r="N650" s="284" t="s">
        <v>342</v>
      </c>
      <c r="O650" s="282">
        <v>0</v>
      </c>
      <c r="P650" s="282">
        <v>200</v>
      </c>
    </row>
    <row r="651" spans="1:24" hidden="1" x14ac:dyDescent="0.3">
      <c r="A651" s="60"/>
      <c r="B651" s="159"/>
      <c r="C651" s="14"/>
      <c r="D651" s="14"/>
      <c r="E651" s="6"/>
      <c r="F651" s="6"/>
      <c r="G651" s="6"/>
      <c r="H651" s="6"/>
      <c r="I651" s="6"/>
      <c r="J651" s="6"/>
      <c r="K651" s="1"/>
      <c r="L651" s="16"/>
      <c r="M651" s="16"/>
      <c r="N651" s="284" t="s">
        <v>342</v>
      </c>
      <c r="O651" s="282">
        <v>0</v>
      </c>
      <c r="P651" s="282">
        <v>200</v>
      </c>
    </row>
    <row r="652" spans="1:24" hidden="1" x14ac:dyDescent="0.3">
      <c r="A652" s="60"/>
      <c r="B652" s="159"/>
      <c r="C652" s="14"/>
      <c r="D652" s="14"/>
      <c r="E652" s="6"/>
      <c r="F652" s="6"/>
      <c r="G652" s="6"/>
      <c r="H652" s="6"/>
      <c r="I652" s="6"/>
      <c r="J652" s="6"/>
      <c r="L652" s="16"/>
      <c r="M652" s="16"/>
      <c r="N652" s="282" t="s">
        <v>5</v>
      </c>
    </row>
    <row r="653" spans="1:24" hidden="1" x14ac:dyDescent="0.3">
      <c r="A653" s="60"/>
      <c r="B653" s="159"/>
      <c r="C653" s="14"/>
      <c r="D653" s="14"/>
      <c r="E653" s="6"/>
      <c r="F653" s="6"/>
      <c r="G653" s="6"/>
      <c r="H653" s="6"/>
      <c r="I653" s="6"/>
      <c r="J653" s="6"/>
      <c r="K653" s="6"/>
      <c r="L653" s="16"/>
      <c r="M653" s="16"/>
    </row>
    <row r="654" spans="1:24" ht="15" thickBot="1" x14ac:dyDescent="0.35">
      <c r="A654" s="61" t="s">
        <v>188</v>
      </c>
      <c r="B654" s="159" t="s">
        <v>188</v>
      </c>
      <c r="C654" s="14"/>
      <c r="D654" s="18"/>
      <c r="E654" s="19"/>
      <c r="F654" s="19"/>
      <c r="G654" s="19"/>
      <c r="H654" s="19"/>
      <c r="I654" s="19"/>
      <c r="J654" s="19"/>
      <c r="K654" s="19"/>
      <c r="L654" s="20"/>
      <c r="M654" s="16"/>
      <c r="X654" s="285"/>
    </row>
    <row r="655" spans="1:24" ht="15" thickBot="1" x14ac:dyDescent="0.35">
      <c r="A655" s="60" t="s">
        <v>188</v>
      </c>
      <c r="B655" s="159" t="s">
        <v>188</v>
      </c>
      <c r="C655" s="14"/>
      <c r="D655" s="6"/>
      <c r="E655" s="6"/>
      <c r="F655" s="6"/>
      <c r="G655" s="6"/>
      <c r="H655" s="6"/>
      <c r="I655" s="6"/>
      <c r="J655" s="6"/>
      <c r="K655" s="6"/>
      <c r="L655" s="6"/>
      <c r="M655" s="16"/>
    </row>
    <row r="656" spans="1:24" ht="8.4" customHeight="1" thickBot="1" x14ac:dyDescent="0.35">
      <c r="A656" s="60" t="s">
        <v>188</v>
      </c>
      <c r="B656" s="159" t="s">
        <v>188</v>
      </c>
      <c r="C656" s="14"/>
      <c r="D656" s="11"/>
      <c r="E656" s="12"/>
      <c r="F656" s="12"/>
      <c r="G656" s="12"/>
      <c r="H656" s="12"/>
      <c r="I656" s="12"/>
      <c r="J656" s="12"/>
      <c r="K656" s="12"/>
      <c r="L656" s="13"/>
      <c r="M656" s="16"/>
    </row>
    <row r="657" spans="1:52" ht="18.600000000000001" thickBot="1" x14ac:dyDescent="0.4">
      <c r="A657" s="60" t="s">
        <v>188</v>
      </c>
      <c r="B657" s="159" t="s">
        <v>188</v>
      </c>
      <c r="C657" s="14"/>
      <c r="D657" s="14"/>
      <c r="E657" s="23" t="s">
        <v>60</v>
      </c>
      <c r="F657" s="6"/>
      <c r="G657" s="31" t="s">
        <v>183</v>
      </c>
      <c r="H657" s="24" t="s">
        <v>59</v>
      </c>
      <c r="I657" s="6"/>
      <c r="J657" s="6"/>
      <c r="K657" s="15" t="s">
        <v>7</v>
      </c>
      <c r="L657" s="16"/>
      <c r="M657" s="16"/>
    </row>
    <row r="658" spans="1:52" ht="151.94999999999999" customHeight="1" thickBot="1" x14ac:dyDescent="0.35">
      <c r="A658" s="60" t="s">
        <v>188</v>
      </c>
      <c r="B658" s="159" t="s">
        <v>188</v>
      </c>
      <c r="C658" s="14"/>
      <c r="D658" s="14"/>
      <c r="E658" s="6"/>
      <c r="F658" s="6"/>
      <c r="G658" s="6"/>
      <c r="H658" s="6"/>
      <c r="I658" s="6"/>
      <c r="J658" s="6"/>
      <c r="K658" s="2" t="str">
        <f>IF(AND(G657&gt;=O659,G657&lt;=P659),N659,IF(AND(G657&gt;=O660,G657&lt;=P660),N660,IF(AND(G657&gt;=O661,G657&lt;=P661),N661,IF(AND(G657&gt;=O662,G657&lt;=P662),N662,IF(AND(G657&gt;=O663,G657&lt;=P663),N663,IF(AND(G657&gt;=O664,G657&lt;=P664),N664,IF(AND(G657&gt;=O665,G657&lt;=P665),N665,N666)))))))</f>
        <v>Verify Data Entry</v>
      </c>
      <c r="L658" s="16"/>
      <c r="M658" s="16"/>
      <c r="O658" s="282" t="s">
        <v>0</v>
      </c>
      <c r="P658" s="282" t="s">
        <v>1</v>
      </c>
    </row>
    <row r="659" spans="1:52" ht="144" hidden="1" x14ac:dyDescent="0.3">
      <c r="A659" s="60"/>
      <c r="B659" s="159"/>
      <c r="C659" s="14"/>
      <c r="D659" s="14"/>
      <c r="E659" s="6"/>
      <c r="F659" s="6"/>
      <c r="G659" s="6"/>
      <c r="H659" s="6"/>
      <c r="I659" s="6"/>
      <c r="J659" s="6"/>
      <c r="K659" s="1"/>
      <c r="L659" s="16"/>
      <c r="M659" s="16"/>
      <c r="N659" s="284" t="s">
        <v>113</v>
      </c>
      <c r="O659" s="282">
        <v>0</v>
      </c>
      <c r="P659" s="282">
        <v>40</v>
      </c>
    </row>
    <row r="660" spans="1:52" ht="86.4" hidden="1" x14ac:dyDescent="0.3">
      <c r="A660" s="60"/>
      <c r="B660" s="159"/>
      <c r="C660" s="14"/>
      <c r="D660" s="14"/>
      <c r="E660" s="6"/>
      <c r="F660" s="6"/>
      <c r="G660" s="6"/>
      <c r="H660" s="6"/>
      <c r="I660" s="6"/>
      <c r="J660" s="6"/>
      <c r="K660" s="1"/>
      <c r="L660" s="16"/>
      <c r="M660" s="16"/>
      <c r="N660" s="284" t="s">
        <v>62</v>
      </c>
      <c r="O660" s="282">
        <v>40.01</v>
      </c>
      <c r="P660" s="282">
        <v>80</v>
      </c>
    </row>
    <row r="661" spans="1:52" ht="43.2" hidden="1" x14ac:dyDescent="0.3">
      <c r="A661" s="60"/>
      <c r="B661" s="159"/>
      <c r="C661" s="14"/>
      <c r="D661" s="14"/>
      <c r="E661" s="6"/>
      <c r="F661" s="6"/>
      <c r="G661" s="6"/>
      <c r="H661" s="6"/>
      <c r="I661" s="6"/>
      <c r="J661" s="6"/>
      <c r="K661" s="1"/>
      <c r="L661" s="16"/>
      <c r="M661" s="16"/>
      <c r="N661" s="284" t="s">
        <v>61</v>
      </c>
      <c r="O661" s="282">
        <v>80.010000000000005</v>
      </c>
      <c r="P661" s="282">
        <v>100</v>
      </c>
    </row>
    <row r="662" spans="1:52" hidden="1" x14ac:dyDescent="0.3">
      <c r="A662" s="60"/>
      <c r="B662" s="159"/>
      <c r="C662" s="14"/>
      <c r="D662" s="14"/>
      <c r="E662" s="6"/>
      <c r="F662" s="6"/>
      <c r="G662" s="6"/>
      <c r="H662" s="6"/>
      <c r="I662" s="6"/>
      <c r="J662" s="6"/>
      <c r="K662" s="1"/>
      <c r="L662" s="16"/>
      <c r="M662" s="16"/>
      <c r="N662" s="284" t="s">
        <v>27</v>
      </c>
      <c r="O662" s="282">
        <v>100.01</v>
      </c>
      <c r="P662" s="282">
        <v>250</v>
      </c>
    </row>
    <row r="663" spans="1:52" ht="144" hidden="1" x14ac:dyDescent="0.3">
      <c r="A663" s="60"/>
      <c r="B663" s="159"/>
      <c r="C663" s="14"/>
      <c r="D663" s="14"/>
      <c r="E663" s="6"/>
      <c r="F663" s="6"/>
      <c r="G663" s="6"/>
      <c r="H663" s="6"/>
      <c r="I663" s="6"/>
      <c r="J663" s="6"/>
      <c r="K663" s="1"/>
      <c r="L663" s="16"/>
      <c r="M663" s="16"/>
      <c r="N663" s="284" t="s">
        <v>114</v>
      </c>
      <c r="O663" s="282">
        <v>250.01</v>
      </c>
      <c r="P663" s="282">
        <v>400</v>
      </c>
    </row>
    <row r="664" spans="1:52" ht="115.2" hidden="1" x14ac:dyDescent="0.3">
      <c r="A664" s="60"/>
      <c r="B664" s="159"/>
      <c r="C664" s="14"/>
      <c r="D664" s="14"/>
      <c r="E664" s="6"/>
      <c r="F664" s="6"/>
      <c r="G664" s="6"/>
      <c r="H664" s="6"/>
      <c r="I664" s="6"/>
      <c r="J664" s="6"/>
      <c r="K664" s="1"/>
      <c r="L664" s="16"/>
      <c r="M664" s="16"/>
      <c r="N664" s="284" t="s">
        <v>115</v>
      </c>
      <c r="O664" s="282">
        <v>400.01</v>
      </c>
      <c r="P664" s="282">
        <v>2000</v>
      </c>
    </row>
    <row r="665" spans="1:52" ht="127.2" hidden="1" customHeight="1" x14ac:dyDescent="0.3">
      <c r="A665" s="60"/>
      <c r="B665" s="159"/>
      <c r="C665" s="14"/>
      <c r="D665" s="14"/>
      <c r="E665" s="6"/>
      <c r="F665" s="6"/>
      <c r="G665" s="6"/>
      <c r="H665" s="6"/>
      <c r="I665" s="6"/>
      <c r="J665" s="6"/>
      <c r="K665" s="1"/>
      <c r="L665" s="16"/>
      <c r="M665" s="16"/>
      <c r="N665" s="284" t="s">
        <v>301</v>
      </c>
      <c r="O665" s="282">
        <v>2000.01</v>
      </c>
      <c r="P665" s="282">
        <v>50000</v>
      </c>
    </row>
    <row r="666" spans="1:52" hidden="1" x14ac:dyDescent="0.3">
      <c r="A666" s="60"/>
      <c r="B666" s="159"/>
      <c r="C666" s="14"/>
      <c r="D666" s="14"/>
      <c r="E666" s="6"/>
      <c r="F666" s="6"/>
      <c r="G666" s="6"/>
      <c r="H666" s="6"/>
      <c r="I666" s="6"/>
      <c r="J666" s="6"/>
      <c r="L666" s="16"/>
      <c r="M666" s="16"/>
      <c r="N666" s="282" t="s">
        <v>5</v>
      </c>
    </row>
    <row r="667" spans="1:52" hidden="1" x14ac:dyDescent="0.3">
      <c r="A667" s="60"/>
      <c r="B667" s="159"/>
      <c r="C667" s="14"/>
      <c r="D667" s="14"/>
      <c r="E667" s="6"/>
      <c r="F667" s="6"/>
      <c r="G667" s="6"/>
      <c r="H667" s="6"/>
      <c r="I667" s="6"/>
      <c r="J667" s="6"/>
      <c r="K667" s="6"/>
      <c r="L667" s="16"/>
      <c r="M667" s="16"/>
    </row>
    <row r="668" spans="1:52" ht="15" thickBot="1" x14ac:dyDescent="0.35">
      <c r="A668" s="61" t="s">
        <v>188</v>
      </c>
      <c r="B668" s="159" t="s">
        <v>188</v>
      </c>
      <c r="C668" s="14"/>
      <c r="D668" s="18"/>
      <c r="E668" s="19"/>
      <c r="F668" s="19"/>
      <c r="G668" s="19"/>
      <c r="H668" s="19"/>
      <c r="I668" s="19"/>
      <c r="J668" s="19"/>
      <c r="K668" s="19"/>
      <c r="L668" s="20"/>
      <c r="M668" s="16"/>
      <c r="X668" s="285"/>
    </row>
    <row r="669" spans="1:52" hidden="1" x14ac:dyDescent="0.3">
      <c r="A669" s="60" t="s">
        <v>188</v>
      </c>
      <c r="B669" s="159"/>
      <c r="C669" s="14"/>
      <c r="D669" s="6"/>
      <c r="E669" s="6"/>
      <c r="F669" s="6"/>
      <c r="G669" s="6"/>
      <c r="H669" s="6"/>
      <c r="I669" s="6"/>
      <c r="J669" s="6"/>
      <c r="K669" s="6"/>
      <c r="L669" s="6"/>
      <c r="M669" s="16"/>
    </row>
    <row r="670" spans="1:52" hidden="1" x14ac:dyDescent="0.3">
      <c r="A670" s="61" t="s">
        <v>188</v>
      </c>
      <c r="B670" s="159"/>
      <c r="C670" s="14"/>
      <c r="D670" s="6"/>
      <c r="E670" s="6"/>
      <c r="F670" s="6"/>
      <c r="G670" s="6"/>
      <c r="H670" s="6"/>
      <c r="I670" s="6"/>
      <c r="J670" s="6"/>
      <c r="K670" s="6"/>
      <c r="L670" s="6"/>
      <c r="M670" s="16"/>
    </row>
    <row r="671" spans="1:52" ht="15" thickBot="1" x14ac:dyDescent="0.35">
      <c r="A671" s="61" t="s">
        <v>188</v>
      </c>
      <c r="B671" s="159" t="s">
        <v>188</v>
      </c>
      <c r="C671" s="18"/>
      <c r="D671" s="19"/>
      <c r="E671" s="19"/>
      <c r="F671" s="19"/>
      <c r="G671" s="19"/>
      <c r="H671" s="19"/>
      <c r="I671" s="19"/>
      <c r="J671" s="19"/>
      <c r="K671" s="19"/>
      <c r="L671" s="19"/>
      <c r="M671" s="20"/>
    </row>
    <row r="672" spans="1:52" s="21" customFormat="1" ht="7.2" customHeight="1" thickBot="1" x14ac:dyDescent="0.35">
      <c r="A672" s="61" t="s">
        <v>188</v>
      </c>
      <c r="B672" s="159" t="s">
        <v>188</v>
      </c>
      <c r="N672" s="282"/>
      <c r="O672" s="282"/>
      <c r="P672" s="282"/>
      <c r="Q672" s="282"/>
      <c r="R672" s="282"/>
      <c r="S672" s="282"/>
      <c r="T672" s="282"/>
      <c r="U672" s="282"/>
      <c r="V672" s="282"/>
      <c r="W672" s="282"/>
      <c r="X672" s="282"/>
      <c r="Y672" s="282"/>
      <c r="Z672" s="282"/>
      <c r="AA672" s="282"/>
      <c r="AB672" s="282"/>
      <c r="AC672" s="282"/>
      <c r="AD672" s="282"/>
      <c r="AE672" s="282"/>
      <c r="AF672" s="282"/>
      <c r="AG672" s="282"/>
      <c r="AH672" s="282"/>
      <c r="AI672" s="282"/>
      <c r="AJ672" s="282"/>
      <c r="AK672" s="282"/>
      <c r="AL672" s="282"/>
      <c r="AM672" s="282"/>
      <c r="AN672" s="282"/>
      <c r="AO672" s="282"/>
      <c r="AP672" s="282"/>
      <c r="AQ672" s="282"/>
      <c r="AR672" s="282"/>
      <c r="AS672" s="282"/>
      <c r="AT672" s="282"/>
      <c r="AU672" s="282"/>
      <c r="AV672" s="282"/>
      <c r="AW672" s="282"/>
      <c r="AX672" s="282"/>
      <c r="AY672" s="282"/>
      <c r="AZ672" s="282"/>
    </row>
    <row r="673" spans="1:24" ht="15" thickBot="1" x14ac:dyDescent="0.35">
      <c r="A673" s="60" t="s">
        <v>188</v>
      </c>
      <c r="B673" s="159" t="s">
        <v>188</v>
      </c>
      <c r="C673" s="11"/>
      <c r="D673" s="12"/>
      <c r="E673" s="12"/>
      <c r="F673" s="12"/>
      <c r="G673" s="12"/>
      <c r="H673" s="12"/>
      <c r="I673" s="12"/>
      <c r="J673" s="12"/>
      <c r="K673" s="12"/>
      <c r="L673" s="12"/>
      <c r="M673" s="13"/>
    </row>
    <row r="674" spans="1:24" ht="28.2" customHeight="1" thickBot="1" x14ac:dyDescent="0.45">
      <c r="A674" s="60" t="s">
        <v>188</v>
      </c>
      <c r="B674" s="159" t="s">
        <v>188</v>
      </c>
      <c r="C674" s="14"/>
      <c r="D674" s="169" t="s">
        <v>327</v>
      </c>
      <c r="E674" s="9"/>
      <c r="F674" s="9"/>
      <c r="G674" s="9"/>
      <c r="H674" s="9"/>
      <c r="I674" s="9"/>
      <c r="J674" s="10"/>
      <c r="K674" s="7"/>
      <c r="L674" s="7"/>
      <c r="M674" s="22"/>
      <c r="N674" s="283"/>
    </row>
    <row r="675" spans="1:24" ht="15" thickBot="1" x14ac:dyDescent="0.35">
      <c r="A675" s="60" t="s">
        <v>188</v>
      </c>
      <c r="B675" s="159" t="s">
        <v>188</v>
      </c>
      <c r="C675" s="14"/>
      <c r="D675" s="6"/>
      <c r="E675" s="6"/>
      <c r="F675" s="6"/>
      <c r="G675" s="6"/>
      <c r="H675" s="6"/>
      <c r="I675" s="6"/>
      <c r="J675" s="6"/>
      <c r="K675" s="6"/>
      <c r="L675" s="6"/>
      <c r="M675" s="16"/>
    </row>
    <row r="676" spans="1:24" ht="8.4" customHeight="1" thickBot="1" x14ac:dyDescent="0.35">
      <c r="A676" s="60" t="s">
        <v>188</v>
      </c>
      <c r="B676" s="159" t="s">
        <v>188</v>
      </c>
      <c r="C676" s="14"/>
      <c r="D676" s="11"/>
      <c r="E676" s="12"/>
      <c r="F676" s="12"/>
      <c r="G676" s="12"/>
      <c r="H676" s="12"/>
      <c r="I676" s="12"/>
      <c r="J676" s="12"/>
      <c r="K676" s="12"/>
      <c r="L676" s="13"/>
      <c r="M676" s="16"/>
    </row>
    <row r="677" spans="1:24" ht="18.600000000000001" thickBot="1" x14ac:dyDescent="0.4">
      <c r="A677" s="60" t="s">
        <v>188</v>
      </c>
      <c r="B677" s="159" t="s">
        <v>188</v>
      </c>
      <c r="C677" s="14"/>
      <c r="D677" s="14"/>
      <c r="E677" s="23" t="s">
        <v>378</v>
      </c>
      <c r="F677" s="6"/>
      <c r="G677" s="31" t="s">
        <v>183</v>
      </c>
      <c r="H677" s="24" t="s">
        <v>59</v>
      </c>
      <c r="I677" s="6"/>
      <c r="J677" s="6"/>
      <c r="K677" s="15" t="s">
        <v>7</v>
      </c>
      <c r="L677" s="16"/>
      <c r="M677" s="16"/>
    </row>
    <row r="678" spans="1:24" ht="160.05000000000001" customHeight="1" thickBot="1" x14ac:dyDescent="0.35">
      <c r="A678" s="60" t="s">
        <v>188</v>
      </c>
      <c r="B678" s="159" t="s">
        <v>188</v>
      </c>
      <c r="C678" s="14"/>
      <c r="D678" s="14"/>
      <c r="E678" s="6"/>
      <c r="F678" s="6"/>
      <c r="G678" s="6"/>
      <c r="H678" s="6"/>
      <c r="I678" s="6"/>
      <c r="J678" s="6"/>
      <c r="K678" s="2" t="str">
        <f>IF(AND(G677&gt;=O679,G677&lt;=P679),N679,IF(AND(G677&gt;=O680,G677&lt;=P680),N680,IF(AND(G677&gt;=O681,G677&lt;=P681),N681,IF(AND(G677&gt;=O682,G677&lt;=P682),N682,IF(AND(G677&gt;=O683,G677&lt;=P683),N683,IF(AND(G677&gt;=O684,G677&lt;=P684),N684,N685))))))</f>
        <v xml:space="preserve">Verify Data Entry - Enter 0 for N.N </v>
      </c>
      <c r="L678" s="16"/>
      <c r="M678" s="16"/>
      <c r="O678" s="282" t="s">
        <v>0</v>
      </c>
      <c r="P678" s="282" t="s">
        <v>1</v>
      </c>
    </row>
    <row r="679" spans="1:24" ht="144.6" hidden="1" customHeight="1" x14ac:dyDescent="0.3">
      <c r="A679" s="60"/>
      <c r="B679" s="159"/>
      <c r="C679" s="14"/>
      <c r="D679" s="14"/>
      <c r="E679" s="6"/>
      <c r="F679" s="6"/>
      <c r="G679" s="6"/>
      <c r="H679" s="6"/>
      <c r="I679" s="6"/>
      <c r="J679" s="6"/>
      <c r="K679" s="1"/>
      <c r="L679" s="16"/>
      <c r="M679" s="16"/>
      <c r="N679" s="284" t="s">
        <v>347</v>
      </c>
      <c r="O679" s="282">
        <v>0</v>
      </c>
      <c r="P679" s="282">
        <v>0</v>
      </c>
    </row>
    <row r="680" spans="1:24" ht="100.8" hidden="1" x14ac:dyDescent="0.3">
      <c r="A680" s="60"/>
      <c r="B680" s="159"/>
      <c r="C680" s="14"/>
      <c r="D680" s="14"/>
      <c r="E680" s="6"/>
      <c r="F680" s="6"/>
      <c r="G680" s="6"/>
      <c r="H680" s="6"/>
      <c r="I680" s="6"/>
      <c r="J680" s="6"/>
      <c r="K680" s="1"/>
      <c r="L680" s="16"/>
      <c r="M680" s="16"/>
      <c r="N680" s="284" t="s">
        <v>348</v>
      </c>
      <c r="O680" s="282">
        <v>0.01</v>
      </c>
      <c r="P680" s="282">
        <v>500</v>
      </c>
    </row>
    <row r="681" spans="1:24" ht="100.8" hidden="1" x14ac:dyDescent="0.3">
      <c r="A681" s="60"/>
      <c r="B681" s="159"/>
      <c r="C681" s="14"/>
      <c r="D681" s="14"/>
      <c r="E681" s="6"/>
      <c r="F681" s="6"/>
      <c r="G681" s="6"/>
      <c r="H681" s="6"/>
      <c r="I681" s="6"/>
      <c r="J681" s="6"/>
      <c r="K681" s="1"/>
      <c r="L681" s="16"/>
      <c r="M681" s="16"/>
      <c r="N681" s="284" t="s">
        <v>348</v>
      </c>
      <c r="O681" s="282">
        <v>0.01</v>
      </c>
      <c r="P681" s="282">
        <v>500</v>
      </c>
    </row>
    <row r="682" spans="1:24" ht="100.8" hidden="1" x14ac:dyDescent="0.3">
      <c r="A682" s="60"/>
      <c r="B682" s="159"/>
      <c r="C682" s="14"/>
      <c r="D682" s="14"/>
      <c r="E682" s="6"/>
      <c r="F682" s="6"/>
      <c r="G682" s="6"/>
      <c r="H682" s="6"/>
      <c r="I682" s="6"/>
      <c r="J682" s="6"/>
      <c r="K682" s="1"/>
      <c r="L682" s="16"/>
      <c r="M682" s="16"/>
      <c r="N682" s="284" t="s">
        <v>348</v>
      </c>
      <c r="O682" s="282">
        <v>0.01</v>
      </c>
      <c r="P682" s="282">
        <v>500</v>
      </c>
    </row>
    <row r="683" spans="1:24" ht="100.8" hidden="1" x14ac:dyDescent="0.3">
      <c r="A683" s="60"/>
      <c r="B683" s="159"/>
      <c r="C683" s="14"/>
      <c r="D683" s="14"/>
      <c r="E683" s="6"/>
      <c r="F683" s="6"/>
      <c r="G683" s="6"/>
      <c r="H683" s="6"/>
      <c r="I683" s="6"/>
      <c r="J683" s="6"/>
      <c r="K683" s="1"/>
      <c r="L683" s="16"/>
      <c r="M683" s="16"/>
      <c r="N683" s="284" t="s">
        <v>348</v>
      </c>
      <c r="O683" s="282">
        <v>0.01</v>
      </c>
      <c r="P683" s="282">
        <v>500</v>
      </c>
    </row>
    <row r="684" spans="1:24" ht="100.8" hidden="1" x14ac:dyDescent="0.3">
      <c r="A684" s="60"/>
      <c r="B684" s="159"/>
      <c r="C684" s="14"/>
      <c r="D684" s="14"/>
      <c r="E684" s="6"/>
      <c r="F684" s="6"/>
      <c r="G684" s="6"/>
      <c r="H684" s="6"/>
      <c r="I684" s="6"/>
      <c r="J684" s="6"/>
      <c r="K684" s="1"/>
      <c r="L684" s="16"/>
      <c r="M684" s="16"/>
      <c r="N684" s="284" t="s">
        <v>348</v>
      </c>
      <c r="O684" s="282">
        <v>0.01</v>
      </c>
      <c r="P684" s="282">
        <v>500</v>
      </c>
    </row>
    <row r="685" spans="1:24" hidden="1" x14ac:dyDescent="0.3">
      <c r="A685" s="60"/>
      <c r="B685" s="159"/>
      <c r="C685" s="14"/>
      <c r="D685" s="14"/>
      <c r="E685" s="6"/>
      <c r="F685" s="6"/>
      <c r="G685" s="6"/>
      <c r="H685" s="6"/>
      <c r="I685" s="6"/>
      <c r="J685" s="6"/>
      <c r="L685" s="16"/>
      <c r="M685" s="16"/>
      <c r="N685" s="282" t="s">
        <v>351</v>
      </c>
    </row>
    <row r="686" spans="1:24" hidden="1" x14ac:dyDescent="0.3">
      <c r="A686" s="60"/>
      <c r="B686" s="159"/>
      <c r="C686" s="14"/>
      <c r="D686" s="14"/>
      <c r="E686" s="6"/>
      <c r="F686" s="6"/>
      <c r="G686" s="6"/>
      <c r="H686" s="6"/>
      <c r="I686" s="6"/>
      <c r="J686" s="6"/>
      <c r="K686" s="6"/>
      <c r="L686" s="16"/>
      <c r="M686" s="16"/>
    </row>
    <row r="687" spans="1:24" ht="15" thickBot="1" x14ac:dyDescent="0.35">
      <c r="A687" s="61" t="s">
        <v>188</v>
      </c>
      <c r="B687" s="159" t="s">
        <v>188</v>
      </c>
      <c r="C687" s="14"/>
      <c r="D687" s="18"/>
      <c r="E687" s="19"/>
      <c r="F687" s="19"/>
      <c r="G687" s="19"/>
      <c r="H687" s="19"/>
      <c r="I687" s="19"/>
      <c r="J687" s="19"/>
      <c r="K687" s="19"/>
      <c r="L687" s="20"/>
      <c r="M687" s="16"/>
      <c r="X687" s="285"/>
    </row>
    <row r="688" spans="1:24" ht="15" thickBot="1" x14ac:dyDescent="0.35">
      <c r="A688" s="60" t="s">
        <v>188</v>
      </c>
      <c r="B688" s="159" t="s">
        <v>188</v>
      </c>
      <c r="C688" s="14"/>
      <c r="D688" s="6"/>
      <c r="E688" s="6"/>
      <c r="F688" s="6"/>
      <c r="G688" s="6"/>
      <c r="H688" s="6"/>
      <c r="I688" s="6"/>
      <c r="J688" s="6"/>
      <c r="K688" s="6"/>
      <c r="L688" s="6"/>
      <c r="M688" s="16"/>
    </row>
    <row r="689" spans="1:24" ht="8.4" customHeight="1" thickBot="1" x14ac:dyDescent="0.35">
      <c r="A689" s="60" t="s">
        <v>188</v>
      </c>
      <c r="B689" s="159" t="s">
        <v>188</v>
      </c>
      <c r="C689" s="14"/>
      <c r="D689" s="11"/>
      <c r="E689" s="12"/>
      <c r="F689" s="12"/>
      <c r="G689" s="12"/>
      <c r="H689" s="12"/>
      <c r="I689" s="12"/>
      <c r="J689" s="12"/>
      <c r="K689" s="12"/>
      <c r="L689" s="13"/>
      <c r="M689" s="16"/>
    </row>
    <row r="690" spans="1:24" ht="18.600000000000001" thickBot="1" x14ac:dyDescent="0.4">
      <c r="A690" s="60" t="s">
        <v>188</v>
      </c>
      <c r="B690" s="159" t="s">
        <v>188</v>
      </c>
      <c r="C690" s="14"/>
      <c r="D690" s="14"/>
      <c r="E690" s="23" t="s">
        <v>379</v>
      </c>
      <c r="F690" s="6"/>
      <c r="G690" s="31" t="s">
        <v>183</v>
      </c>
      <c r="H690" s="24" t="s">
        <v>59</v>
      </c>
      <c r="I690" s="6"/>
      <c r="J690" s="6"/>
      <c r="K690" s="15" t="s">
        <v>7</v>
      </c>
      <c r="L690" s="16"/>
      <c r="M690" s="16"/>
    </row>
    <row r="691" spans="1:24" ht="160.05000000000001" customHeight="1" thickBot="1" x14ac:dyDescent="0.35">
      <c r="A691" s="60" t="s">
        <v>188</v>
      </c>
      <c r="B691" s="159" t="s">
        <v>188</v>
      </c>
      <c r="C691" s="14"/>
      <c r="D691" s="14"/>
      <c r="E691" s="6"/>
      <c r="F691" s="6"/>
      <c r="G691" s="6"/>
      <c r="H691" s="6"/>
      <c r="I691" s="6"/>
      <c r="J691" s="6"/>
      <c r="K691" s="2" t="str">
        <f>IF(AND(G690&gt;=O692,G690&lt;=P692),N692,IF(AND(G690&gt;=O693,G690&lt;=P693),N693,IF(AND(G690&gt;=O694,G690&lt;=P694),N694,IF(AND(G690&gt;=O695,G690&lt;=P695),N695,IF(AND(G690&gt;=O696,G690&lt;=P696),N696,IF(AND(G690&gt;=O697,G690&lt;=P697),N697,IF(AND(G690&gt;=O698,G690&lt;=P698),N698,N699)))))))</f>
        <v xml:space="preserve">Verify Data Entry - Enter 0 for N.N </v>
      </c>
      <c r="L691" s="16"/>
      <c r="M691" s="16"/>
      <c r="O691" s="282" t="s">
        <v>0</v>
      </c>
      <c r="P691" s="282" t="s">
        <v>1</v>
      </c>
    </row>
    <row r="692" spans="1:24" hidden="1" x14ac:dyDescent="0.3">
      <c r="A692" s="60"/>
      <c r="B692" s="159"/>
      <c r="C692" s="14"/>
      <c r="D692" s="14"/>
      <c r="E692" s="6"/>
      <c r="F692" s="6"/>
      <c r="G692" s="6"/>
      <c r="H692" s="6"/>
      <c r="I692" s="6"/>
      <c r="J692" s="6"/>
      <c r="K692" s="1"/>
      <c r="L692" s="16"/>
      <c r="M692" s="16"/>
      <c r="N692" s="284" t="s">
        <v>347</v>
      </c>
      <c r="O692" s="282">
        <v>0</v>
      </c>
      <c r="P692" s="282">
        <v>0</v>
      </c>
    </row>
    <row r="693" spans="1:24" ht="144" hidden="1" x14ac:dyDescent="0.3">
      <c r="A693" s="60"/>
      <c r="B693" s="159"/>
      <c r="C693" s="14"/>
      <c r="D693" s="14"/>
      <c r="E693" s="6"/>
      <c r="F693" s="6"/>
      <c r="G693" s="6"/>
      <c r="H693" s="6"/>
      <c r="I693" s="6"/>
      <c r="J693" s="6"/>
      <c r="K693" s="1"/>
      <c r="L693" s="16"/>
      <c r="M693" s="16"/>
      <c r="N693" s="284" t="s">
        <v>349</v>
      </c>
      <c r="O693" s="282">
        <v>0.01</v>
      </c>
      <c r="P693" s="282">
        <v>5000</v>
      </c>
    </row>
    <row r="694" spans="1:24" ht="144" hidden="1" x14ac:dyDescent="0.3">
      <c r="A694" s="60"/>
      <c r="B694" s="159"/>
      <c r="C694" s="14"/>
      <c r="D694" s="14"/>
      <c r="E694" s="6"/>
      <c r="F694" s="6"/>
      <c r="G694" s="6"/>
      <c r="H694" s="6"/>
      <c r="I694" s="6"/>
      <c r="J694" s="6"/>
      <c r="K694" s="1"/>
      <c r="L694" s="16"/>
      <c r="M694" s="16"/>
      <c r="N694" s="284" t="s">
        <v>349</v>
      </c>
      <c r="O694" s="282">
        <v>0.01</v>
      </c>
      <c r="P694" s="282">
        <v>5000</v>
      </c>
    </row>
    <row r="695" spans="1:24" ht="144" hidden="1" x14ac:dyDescent="0.3">
      <c r="A695" s="60"/>
      <c r="B695" s="159"/>
      <c r="C695" s="14"/>
      <c r="D695" s="14"/>
      <c r="E695" s="6"/>
      <c r="F695" s="6"/>
      <c r="G695" s="6"/>
      <c r="H695" s="6"/>
      <c r="I695" s="6"/>
      <c r="J695" s="6"/>
      <c r="K695" s="1"/>
      <c r="L695" s="16"/>
      <c r="M695" s="16"/>
      <c r="N695" s="284" t="s">
        <v>349</v>
      </c>
      <c r="O695" s="282">
        <v>0.01</v>
      </c>
      <c r="P695" s="282">
        <v>5000</v>
      </c>
    </row>
    <row r="696" spans="1:24" ht="144" hidden="1" x14ac:dyDescent="0.3">
      <c r="A696" s="60"/>
      <c r="B696" s="159"/>
      <c r="C696" s="14"/>
      <c r="D696" s="14"/>
      <c r="E696" s="6"/>
      <c r="F696" s="6"/>
      <c r="G696" s="6"/>
      <c r="H696" s="6"/>
      <c r="I696" s="6"/>
      <c r="J696" s="6"/>
      <c r="K696" s="1"/>
      <c r="L696" s="16"/>
      <c r="M696" s="16"/>
      <c r="N696" s="284" t="s">
        <v>349</v>
      </c>
      <c r="O696" s="282">
        <v>0.01</v>
      </c>
      <c r="P696" s="282">
        <v>5000</v>
      </c>
    </row>
    <row r="697" spans="1:24" ht="144" hidden="1" x14ac:dyDescent="0.3">
      <c r="A697" s="60"/>
      <c r="B697" s="159"/>
      <c r="C697" s="14"/>
      <c r="D697" s="14"/>
      <c r="E697" s="6"/>
      <c r="F697" s="6"/>
      <c r="G697" s="6"/>
      <c r="H697" s="6"/>
      <c r="I697" s="6"/>
      <c r="J697" s="6"/>
      <c r="K697" s="1"/>
      <c r="L697" s="16"/>
      <c r="M697" s="16"/>
      <c r="N697" s="284" t="s">
        <v>349</v>
      </c>
      <c r="O697" s="282">
        <v>0.01</v>
      </c>
      <c r="P697" s="282">
        <v>5000</v>
      </c>
    </row>
    <row r="698" spans="1:24" ht="127.2" hidden="1" customHeight="1" x14ac:dyDescent="0.3">
      <c r="A698" s="60"/>
      <c r="B698" s="159"/>
      <c r="C698" s="14"/>
      <c r="D698" s="14"/>
      <c r="E698" s="6"/>
      <c r="F698" s="6"/>
      <c r="G698" s="6"/>
      <c r="H698" s="6"/>
      <c r="I698" s="6"/>
      <c r="J698" s="6"/>
      <c r="K698" s="1"/>
      <c r="L698" s="16"/>
      <c r="M698" s="16"/>
      <c r="N698" s="284" t="s">
        <v>349</v>
      </c>
      <c r="O698" s="282">
        <v>0.01</v>
      </c>
      <c r="P698" s="282">
        <v>5000</v>
      </c>
    </row>
    <row r="699" spans="1:24" hidden="1" x14ac:dyDescent="0.3">
      <c r="A699" s="60"/>
      <c r="B699" s="159"/>
      <c r="C699" s="14"/>
      <c r="D699" s="14"/>
      <c r="E699" s="6"/>
      <c r="F699" s="6"/>
      <c r="G699" s="6"/>
      <c r="H699" s="6"/>
      <c r="I699" s="6"/>
      <c r="J699" s="6"/>
      <c r="L699" s="16"/>
      <c r="M699" s="16"/>
      <c r="N699" s="282" t="s">
        <v>351</v>
      </c>
    </row>
    <row r="700" spans="1:24" hidden="1" x14ac:dyDescent="0.3">
      <c r="A700" s="60"/>
      <c r="B700" s="159"/>
      <c r="C700" s="14"/>
      <c r="D700" s="14"/>
      <c r="E700" s="6"/>
      <c r="F700" s="6"/>
      <c r="G700" s="6"/>
      <c r="H700" s="6"/>
      <c r="I700" s="6"/>
      <c r="J700" s="6"/>
      <c r="K700" s="6"/>
      <c r="L700" s="16"/>
      <c r="M700" s="16"/>
    </row>
    <row r="701" spans="1:24" ht="15" thickBot="1" x14ac:dyDescent="0.35">
      <c r="A701" s="61" t="s">
        <v>188</v>
      </c>
      <c r="B701" s="159" t="s">
        <v>188</v>
      </c>
      <c r="C701" s="14"/>
      <c r="D701" s="18"/>
      <c r="E701" s="19"/>
      <c r="F701" s="19"/>
      <c r="G701" s="19"/>
      <c r="H701" s="19"/>
      <c r="I701" s="19"/>
      <c r="J701" s="19"/>
      <c r="K701" s="19"/>
      <c r="L701" s="20"/>
      <c r="M701" s="16"/>
      <c r="X701" s="285"/>
    </row>
    <row r="702" spans="1:24" hidden="1" x14ac:dyDescent="0.3">
      <c r="A702" s="60" t="s">
        <v>188</v>
      </c>
      <c r="B702" s="159"/>
      <c r="C702" s="14"/>
      <c r="D702" s="6"/>
      <c r="E702" s="6"/>
      <c r="F702" s="6"/>
      <c r="G702" s="6"/>
      <c r="H702" s="6"/>
      <c r="I702" s="6"/>
      <c r="J702" s="6"/>
      <c r="K702" s="6"/>
      <c r="L702" s="6"/>
      <c r="M702" s="16"/>
    </row>
    <row r="703" spans="1:24" hidden="1" x14ac:dyDescent="0.3">
      <c r="A703" s="61" t="s">
        <v>188</v>
      </c>
      <c r="B703" s="159"/>
      <c r="C703" s="14"/>
      <c r="D703" s="6"/>
      <c r="E703" s="6"/>
      <c r="F703" s="6"/>
      <c r="G703" s="6"/>
      <c r="H703" s="6"/>
      <c r="I703" s="6"/>
      <c r="J703" s="6"/>
      <c r="K703" s="6"/>
      <c r="L703" s="6"/>
      <c r="M703" s="16"/>
    </row>
    <row r="704" spans="1:24" ht="15" thickBot="1" x14ac:dyDescent="0.35">
      <c r="A704" s="61" t="s">
        <v>188</v>
      </c>
      <c r="B704" s="159" t="s">
        <v>188</v>
      </c>
      <c r="C704" s="18"/>
      <c r="D704" s="19"/>
      <c r="E704" s="19"/>
      <c r="F704" s="19"/>
      <c r="G704" s="19"/>
      <c r="H704" s="19"/>
      <c r="I704" s="19"/>
      <c r="J704" s="19"/>
      <c r="K704" s="19"/>
      <c r="L704" s="19"/>
      <c r="M704" s="20"/>
    </row>
    <row r="705" spans="1:52" s="21" customFormat="1" ht="7.2" customHeight="1" thickBot="1" x14ac:dyDescent="0.35">
      <c r="A705" s="61" t="s">
        <v>188</v>
      </c>
      <c r="B705" s="159" t="s">
        <v>188</v>
      </c>
      <c r="N705" s="282"/>
      <c r="O705" s="282"/>
      <c r="P705" s="282"/>
      <c r="Q705" s="282"/>
      <c r="R705" s="282"/>
      <c r="S705" s="282"/>
      <c r="T705" s="282"/>
      <c r="U705" s="282"/>
      <c r="V705" s="282"/>
      <c r="W705" s="282"/>
      <c r="X705" s="282"/>
      <c r="Y705" s="282"/>
      <c r="Z705" s="282"/>
      <c r="AA705" s="282"/>
      <c r="AB705" s="282"/>
      <c r="AC705" s="282"/>
      <c r="AD705" s="282"/>
      <c r="AE705" s="282"/>
      <c r="AF705" s="282"/>
      <c r="AG705" s="282"/>
      <c r="AH705" s="282"/>
      <c r="AI705" s="282"/>
      <c r="AJ705" s="282"/>
      <c r="AK705" s="282"/>
      <c r="AL705" s="282"/>
      <c r="AM705" s="282"/>
      <c r="AN705" s="282"/>
      <c r="AO705" s="282"/>
      <c r="AP705" s="282"/>
      <c r="AQ705" s="282"/>
      <c r="AR705" s="282"/>
      <c r="AS705" s="282"/>
      <c r="AT705" s="282"/>
      <c r="AU705" s="282"/>
      <c r="AV705" s="282"/>
      <c r="AW705" s="282"/>
      <c r="AX705" s="282"/>
      <c r="AY705" s="282"/>
      <c r="AZ705" s="282"/>
    </row>
    <row r="706" spans="1:52" ht="15" thickBot="1" x14ac:dyDescent="0.35">
      <c r="A706" s="60" t="s">
        <v>188</v>
      </c>
      <c r="B706" s="159" t="s">
        <v>188</v>
      </c>
      <c r="C706" s="11"/>
      <c r="D706" s="12"/>
      <c r="E706" s="12"/>
      <c r="F706" s="12"/>
      <c r="G706" s="12"/>
      <c r="H706" s="12"/>
      <c r="I706" s="12"/>
      <c r="J706" s="12"/>
      <c r="K706" s="12"/>
      <c r="L706" s="12"/>
      <c r="M706" s="13"/>
    </row>
    <row r="707" spans="1:52" ht="28.2" customHeight="1" thickBot="1" x14ac:dyDescent="0.45">
      <c r="A707" s="60" t="s">
        <v>188</v>
      </c>
      <c r="B707" s="159" t="s">
        <v>188</v>
      </c>
      <c r="C707" s="14"/>
      <c r="D707" s="169" t="s">
        <v>155</v>
      </c>
      <c r="E707" s="9"/>
      <c r="F707" s="9"/>
      <c r="G707" s="9"/>
      <c r="H707" s="9"/>
      <c r="I707" s="9"/>
      <c r="J707" s="10"/>
      <c r="K707" s="7"/>
      <c r="L707" s="7"/>
      <c r="M707" s="22"/>
      <c r="N707" s="283"/>
    </row>
    <row r="708" spans="1:52" ht="15" thickBot="1" x14ac:dyDescent="0.35">
      <c r="A708" s="60" t="s">
        <v>188</v>
      </c>
      <c r="B708" s="159" t="s">
        <v>188</v>
      </c>
      <c r="C708" s="14"/>
      <c r="D708" s="6"/>
      <c r="E708" s="6"/>
      <c r="F708" s="6"/>
      <c r="G708" s="6"/>
      <c r="H708" s="6"/>
      <c r="I708" s="6"/>
      <c r="J708" s="6"/>
      <c r="K708" s="6"/>
      <c r="L708" s="6"/>
      <c r="M708" s="16"/>
    </row>
    <row r="709" spans="1:52" ht="8.4" customHeight="1" x14ac:dyDescent="0.3">
      <c r="A709" s="60" t="s">
        <v>188</v>
      </c>
      <c r="B709" s="159" t="s">
        <v>188</v>
      </c>
      <c r="C709" s="14"/>
      <c r="D709" s="11"/>
      <c r="E709" s="12"/>
      <c r="F709" s="12"/>
      <c r="G709" s="12"/>
      <c r="H709" s="12"/>
      <c r="I709" s="12"/>
      <c r="J709" s="12"/>
      <c r="K709" s="12"/>
      <c r="L709" s="13"/>
      <c r="M709" s="16"/>
    </row>
    <row r="710" spans="1:52" ht="18" x14ac:dyDescent="0.35">
      <c r="A710" s="60" t="s">
        <v>188</v>
      </c>
      <c r="B710" s="159" t="s">
        <v>188</v>
      </c>
      <c r="C710" s="14"/>
      <c r="D710" s="14"/>
      <c r="E710" s="294" t="str">
        <f>E132</f>
        <v>Magnesium</v>
      </c>
      <c r="F710" s="33"/>
      <c r="G710" s="164">
        <f>E143</f>
        <v>0</v>
      </c>
      <c r="H710" s="34" t="str">
        <f>F143</f>
        <v>ml per day</v>
      </c>
      <c r="I710" s="34" t="str">
        <f>G143</f>
        <v>for</v>
      </c>
      <c r="J710" s="161">
        <f>H143</f>
        <v>0</v>
      </c>
      <c r="K710" s="34" t="str">
        <f>I143</f>
        <v>day(s)</v>
      </c>
      <c r="L710" s="16"/>
      <c r="M710" s="16"/>
    </row>
    <row r="711" spans="1:52" ht="18" x14ac:dyDescent="0.35">
      <c r="A711" s="60" t="s">
        <v>188</v>
      </c>
      <c r="B711" s="159" t="s">
        <v>188</v>
      </c>
      <c r="C711" s="14"/>
      <c r="D711" s="14"/>
      <c r="E711" s="36" t="str">
        <f>E53</f>
        <v>Calcium</v>
      </c>
      <c r="F711" s="37"/>
      <c r="G711" s="165">
        <f>E64</f>
        <v>0</v>
      </c>
      <c r="H711" s="38" t="str">
        <f>F64</f>
        <v>ml per day</v>
      </c>
      <c r="I711" s="38" t="str">
        <f>G64</f>
        <v>for</v>
      </c>
      <c r="J711" s="162">
        <f>H64</f>
        <v>0</v>
      </c>
      <c r="K711" s="38" t="str">
        <f>I64</f>
        <v>day(s)</v>
      </c>
      <c r="L711" s="16"/>
      <c r="M711" s="16"/>
    </row>
    <row r="712" spans="1:52" ht="18" x14ac:dyDescent="0.35">
      <c r="A712" s="61" t="s">
        <v>188</v>
      </c>
      <c r="B712" s="159" t="s">
        <v>188</v>
      </c>
      <c r="C712" s="14"/>
      <c r="D712" s="14"/>
      <c r="E712" s="36" t="str">
        <f>E113</f>
        <v>Potassium</v>
      </c>
      <c r="F712" s="37"/>
      <c r="G712" s="165">
        <f>E124</f>
        <v>0</v>
      </c>
      <c r="H712" s="38" t="str">
        <f>F124</f>
        <v>ml per day</v>
      </c>
      <c r="I712" s="38" t="str">
        <f>G124</f>
        <v>for</v>
      </c>
      <c r="J712" s="162">
        <f>H124</f>
        <v>0</v>
      </c>
      <c r="K712" s="38" t="str">
        <f>I124</f>
        <v>day(s)</v>
      </c>
      <c r="L712" s="16"/>
      <c r="M712" s="16"/>
    </row>
    <row r="713" spans="1:52" ht="18" x14ac:dyDescent="0.35">
      <c r="A713" s="61" t="s">
        <v>188</v>
      </c>
      <c r="B713" s="159" t="s">
        <v>188</v>
      </c>
      <c r="C713" s="14"/>
      <c r="D713" s="14"/>
      <c r="E713" s="36" t="str">
        <f>E94</f>
        <v>Bromine/Bromide</v>
      </c>
      <c r="F713" s="37"/>
      <c r="G713" s="165">
        <f>E105</f>
        <v>0</v>
      </c>
      <c r="H713" s="38" t="str">
        <f>F105</f>
        <v>ml per day</v>
      </c>
      <c r="I713" s="38" t="str">
        <f>G105</f>
        <v>for</v>
      </c>
      <c r="J713" s="162">
        <f>H105</f>
        <v>0</v>
      </c>
      <c r="K713" s="38" t="str">
        <f>I105</f>
        <v>day(s)</v>
      </c>
      <c r="L713" s="16"/>
      <c r="M713" s="16"/>
    </row>
    <row r="714" spans="1:52" ht="18" x14ac:dyDescent="0.35">
      <c r="A714" s="61" t="s">
        <v>188</v>
      </c>
      <c r="B714" s="159" t="s">
        <v>188</v>
      </c>
      <c r="C714" s="14"/>
      <c r="D714" s="14"/>
      <c r="E714" s="36" t="str">
        <f>E155</f>
        <v>Strontium</v>
      </c>
      <c r="F714" s="37"/>
      <c r="G714" s="165">
        <f>E166</f>
        <v>0</v>
      </c>
      <c r="H714" s="38" t="str">
        <f>F166</f>
        <v>ml per day</v>
      </c>
      <c r="I714" s="38" t="str">
        <f>G166</f>
        <v>for</v>
      </c>
      <c r="J714" s="162">
        <f>H166</f>
        <v>0</v>
      </c>
      <c r="K714" s="38" t="str">
        <f>I166</f>
        <v>day(s)</v>
      </c>
      <c r="L714" s="16"/>
      <c r="M714" s="16"/>
    </row>
    <row r="715" spans="1:52" ht="18" x14ac:dyDescent="0.35">
      <c r="A715" s="61" t="s">
        <v>188</v>
      </c>
      <c r="B715" s="159" t="s">
        <v>188</v>
      </c>
      <c r="C715" s="14"/>
      <c r="D715" s="14"/>
      <c r="E715" s="36" t="str">
        <f>E75</f>
        <v>Boron</v>
      </c>
      <c r="F715" s="37"/>
      <c r="G715" s="165">
        <f>E86</f>
        <v>0</v>
      </c>
      <c r="H715" s="38" t="str">
        <f>F86</f>
        <v>ml per day</v>
      </c>
      <c r="I715" s="38" t="str">
        <f>G86</f>
        <v>for</v>
      </c>
      <c r="J715" s="162">
        <f>H86</f>
        <v>0</v>
      </c>
      <c r="K715" s="38" t="str">
        <f>I86</f>
        <v>day(s)</v>
      </c>
      <c r="L715" s="16"/>
      <c r="M715" s="16"/>
    </row>
    <row r="716" spans="1:52" ht="18" x14ac:dyDescent="0.35">
      <c r="A716" s="61" t="s">
        <v>188</v>
      </c>
      <c r="B716" s="159" t="s">
        <v>188</v>
      </c>
      <c r="C716" s="14"/>
      <c r="D716" s="14"/>
      <c r="E716" s="32" t="str">
        <f>E305</f>
        <v>Fluoride/Flourine</v>
      </c>
      <c r="F716" s="33"/>
      <c r="G716" s="164">
        <f>E317</f>
        <v>0</v>
      </c>
      <c r="H716" s="34" t="str">
        <f>F317</f>
        <v>ml per day</v>
      </c>
      <c r="I716" s="34" t="str">
        <f>G317</f>
        <v>for</v>
      </c>
      <c r="J716" s="161">
        <f>H317</f>
        <v>0</v>
      </c>
      <c r="K716" s="34" t="str">
        <f>I317</f>
        <v>day(s)</v>
      </c>
      <c r="L716" s="16"/>
      <c r="M716" s="16"/>
    </row>
    <row r="717" spans="1:52" ht="18" x14ac:dyDescent="0.35">
      <c r="A717" s="61" t="s">
        <v>188</v>
      </c>
      <c r="B717" s="159" t="s">
        <v>188</v>
      </c>
      <c r="C717" s="14"/>
      <c r="D717" s="14"/>
      <c r="E717" s="36" t="str">
        <f>E440</f>
        <v>Rubidium</v>
      </c>
      <c r="F717" s="37"/>
      <c r="G717" s="166">
        <f>E451</f>
        <v>0</v>
      </c>
      <c r="H717" s="47" t="str">
        <f>F451</f>
        <v>ml per day</v>
      </c>
      <c r="I717" s="47" t="str">
        <f>G451</f>
        <v>for</v>
      </c>
      <c r="J717" s="163">
        <f>H451</f>
        <v>0</v>
      </c>
      <c r="K717" s="47" t="str">
        <f>I451</f>
        <v>day(s)</v>
      </c>
      <c r="L717" s="49"/>
      <c r="M717" s="16"/>
    </row>
    <row r="718" spans="1:52" ht="18" customHeight="1" x14ac:dyDescent="0.35">
      <c r="A718" s="61" t="s">
        <v>188</v>
      </c>
      <c r="B718" s="159" t="s">
        <v>188</v>
      </c>
      <c r="C718" s="14"/>
      <c r="D718" s="14"/>
      <c r="E718" s="40" t="str">
        <f>E325</f>
        <v>Iodine</v>
      </c>
      <c r="F718" s="41"/>
      <c r="G718" s="350" t="str">
        <f>E335</f>
        <v>Verify Data Entry</v>
      </c>
      <c r="H718" s="350"/>
      <c r="I718" s="350"/>
      <c r="J718" s="350"/>
      <c r="K718" s="350"/>
      <c r="L718" s="46"/>
      <c r="M718" s="16"/>
    </row>
    <row r="719" spans="1:52" ht="18" x14ac:dyDescent="0.35">
      <c r="A719" s="61" t="s">
        <v>188</v>
      </c>
      <c r="B719" s="159" t="s">
        <v>188</v>
      </c>
      <c r="C719" s="14"/>
      <c r="D719" s="14"/>
      <c r="E719" s="23"/>
      <c r="F719" s="6"/>
      <c r="G719" s="351"/>
      <c r="H719" s="351"/>
      <c r="I719" s="351"/>
      <c r="J719" s="351"/>
      <c r="K719" s="351"/>
      <c r="L719" s="46"/>
      <c r="M719" s="16"/>
    </row>
    <row r="720" spans="1:52" ht="18" x14ac:dyDescent="0.35">
      <c r="A720" s="61" t="s">
        <v>188</v>
      </c>
      <c r="B720" s="159" t="s">
        <v>188</v>
      </c>
      <c r="C720" s="14"/>
      <c r="D720" s="14"/>
      <c r="E720" s="23"/>
      <c r="F720" s="6"/>
      <c r="G720" s="351"/>
      <c r="H720" s="351"/>
      <c r="I720" s="351"/>
      <c r="J720" s="351"/>
      <c r="K720" s="351"/>
      <c r="L720" s="46"/>
      <c r="M720" s="16"/>
    </row>
    <row r="721" spans="1:13" ht="18" x14ac:dyDescent="0.35">
      <c r="A721" s="61" t="s">
        <v>188</v>
      </c>
      <c r="B721" s="159" t="s">
        <v>188</v>
      </c>
      <c r="C721" s="14"/>
      <c r="D721" s="14"/>
      <c r="E721" s="23"/>
      <c r="F721" s="6"/>
      <c r="G721" s="351"/>
      <c r="H721" s="351"/>
      <c r="I721" s="351"/>
      <c r="J721" s="351"/>
      <c r="K721" s="351"/>
      <c r="L721" s="46"/>
      <c r="M721" s="16"/>
    </row>
    <row r="722" spans="1:13" ht="18" x14ac:dyDescent="0.35">
      <c r="A722" s="61" t="s">
        <v>188</v>
      </c>
      <c r="B722" s="159" t="s">
        <v>188</v>
      </c>
      <c r="C722" s="14"/>
      <c r="D722" s="14"/>
      <c r="E722" s="23"/>
      <c r="F722" s="6"/>
      <c r="G722" s="351"/>
      <c r="H722" s="351"/>
      <c r="I722" s="351"/>
      <c r="J722" s="351"/>
      <c r="K722" s="351"/>
      <c r="L722" s="46"/>
      <c r="M722" s="16"/>
    </row>
    <row r="723" spans="1:13" ht="18" x14ac:dyDescent="0.35">
      <c r="A723" s="61" t="s">
        <v>188</v>
      </c>
      <c r="B723" s="159" t="s">
        <v>188</v>
      </c>
      <c r="C723" s="14"/>
      <c r="D723" s="14"/>
      <c r="E723" s="23"/>
      <c r="F723" s="6"/>
      <c r="G723" s="351"/>
      <c r="H723" s="351"/>
      <c r="I723" s="351"/>
      <c r="J723" s="351"/>
      <c r="K723" s="351"/>
      <c r="L723" s="46"/>
      <c r="M723" s="16"/>
    </row>
    <row r="724" spans="1:13" ht="18" x14ac:dyDescent="0.35">
      <c r="A724" s="61" t="s">
        <v>188</v>
      </c>
      <c r="B724" s="159" t="s">
        <v>188</v>
      </c>
      <c r="C724" s="14"/>
      <c r="D724" s="14"/>
      <c r="E724" s="23"/>
      <c r="F724" s="6"/>
      <c r="G724" s="351"/>
      <c r="H724" s="351"/>
      <c r="I724" s="351"/>
      <c r="J724" s="351"/>
      <c r="K724" s="351"/>
      <c r="L724" s="46"/>
      <c r="M724" s="16"/>
    </row>
    <row r="725" spans="1:13" ht="18" x14ac:dyDescent="0.35">
      <c r="A725" s="61" t="s">
        <v>188</v>
      </c>
      <c r="B725" s="159" t="s">
        <v>188</v>
      </c>
      <c r="C725" s="14"/>
      <c r="D725" s="14"/>
      <c r="E725" s="32"/>
      <c r="F725" s="33"/>
      <c r="G725" s="352"/>
      <c r="H725" s="352"/>
      <c r="I725" s="352"/>
      <c r="J725" s="352"/>
      <c r="K725" s="352"/>
      <c r="L725" s="46"/>
      <c r="M725" s="16"/>
    </row>
    <row r="726" spans="1:13" ht="18" x14ac:dyDescent="0.35">
      <c r="A726" s="61" t="s">
        <v>188</v>
      </c>
      <c r="B726" s="159" t="s">
        <v>188</v>
      </c>
      <c r="C726" s="14"/>
      <c r="D726" s="14"/>
      <c r="E726" s="36" t="str">
        <f>E192</f>
        <v>Barium</v>
      </c>
      <c r="F726" s="37"/>
      <c r="G726" s="166">
        <f>E204</f>
        <v>0</v>
      </c>
      <c r="H726" s="47" t="str">
        <f>F204</f>
        <v>ml per day</v>
      </c>
      <c r="I726" s="47" t="str">
        <f>G204</f>
        <v>for</v>
      </c>
      <c r="J726" s="163">
        <f>H204</f>
        <v>0</v>
      </c>
      <c r="K726" s="47" t="str">
        <f>I204</f>
        <v>day(s)</v>
      </c>
      <c r="L726" s="49"/>
      <c r="M726" s="16"/>
    </row>
    <row r="727" spans="1:13" ht="18" x14ac:dyDescent="0.35">
      <c r="A727" s="61" t="s">
        <v>188</v>
      </c>
      <c r="B727" s="159" t="s">
        <v>188</v>
      </c>
      <c r="C727" s="14"/>
      <c r="D727" s="14"/>
      <c r="E727" s="36" t="str">
        <f>E401</f>
        <v>Molybdenum</v>
      </c>
      <c r="F727" s="37"/>
      <c r="G727" s="166">
        <f>E412</f>
        <v>0</v>
      </c>
      <c r="H727" s="47" t="str">
        <f>F412</f>
        <v>ml per day</v>
      </c>
      <c r="I727" s="47" t="str">
        <f>G412</f>
        <v>for</v>
      </c>
      <c r="J727" s="163">
        <f>H412</f>
        <v>0</v>
      </c>
      <c r="K727" s="47" t="str">
        <f>I412</f>
        <v>day(s)</v>
      </c>
      <c r="L727" s="49"/>
      <c r="M727" s="16"/>
    </row>
    <row r="728" spans="1:13" ht="18" x14ac:dyDescent="0.35">
      <c r="A728" s="61" t="s">
        <v>188</v>
      </c>
      <c r="B728" s="159" t="s">
        <v>188</v>
      </c>
      <c r="C728" s="14"/>
      <c r="D728" s="14"/>
      <c r="E728" s="36" t="str">
        <f>E420</f>
        <v>Nickel</v>
      </c>
      <c r="F728" s="37"/>
      <c r="G728" s="166">
        <f>E432</f>
        <v>0</v>
      </c>
      <c r="H728" s="47" t="str">
        <f>F432</f>
        <v>ml per day</v>
      </c>
      <c r="I728" s="47" t="str">
        <f>G432</f>
        <v>for</v>
      </c>
      <c r="J728" s="163">
        <f>H432</f>
        <v>0</v>
      </c>
      <c r="K728" s="47" t="str">
        <f>I432</f>
        <v>day(s)</v>
      </c>
      <c r="L728" s="49"/>
      <c r="M728" s="16"/>
    </row>
    <row r="729" spans="1:13" ht="18" x14ac:dyDescent="0.35">
      <c r="A729" s="61" t="s">
        <v>188</v>
      </c>
      <c r="B729" s="159" t="s">
        <v>188</v>
      </c>
      <c r="C729" s="14"/>
      <c r="D729" s="14"/>
      <c r="E729" s="40" t="str">
        <f>E370</f>
        <v>Manganese</v>
      </c>
      <c r="F729" s="41"/>
      <c r="G729" s="167">
        <f>E381</f>
        <v>0</v>
      </c>
      <c r="H729" s="51" t="str">
        <f>F381</f>
        <v>ml per day</v>
      </c>
      <c r="I729" s="51"/>
      <c r="J729" s="52" t="s">
        <v>147</v>
      </c>
      <c r="K729" s="50"/>
      <c r="L729" s="49"/>
      <c r="M729" s="16"/>
    </row>
    <row r="730" spans="1:13" ht="18" x14ac:dyDescent="0.35">
      <c r="A730" s="61" t="s">
        <v>188</v>
      </c>
      <c r="B730" s="159" t="s">
        <v>188</v>
      </c>
      <c r="C730" s="14"/>
      <c r="D730" s="14"/>
      <c r="E730" s="53"/>
      <c r="F730" s="33"/>
      <c r="G730" s="168">
        <f>E388</f>
        <v>0</v>
      </c>
      <c r="H730" s="55" t="str">
        <f>F388</f>
        <v>ml per day</v>
      </c>
      <c r="I730" s="55"/>
      <c r="J730" s="56" t="s">
        <v>151</v>
      </c>
      <c r="K730" s="54"/>
      <c r="L730" s="49"/>
      <c r="M730" s="16"/>
    </row>
    <row r="731" spans="1:13" ht="18" x14ac:dyDescent="0.35">
      <c r="A731" s="61" t="s">
        <v>188</v>
      </c>
      <c r="B731" s="159" t="s">
        <v>188</v>
      </c>
      <c r="C731" s="14"/>
      <c r="D731" s="14"/>
      <c r="E731" s="40" t="str">
        <f>E212</f>
        <v>Chromium/Chrome</v>
      </c>
      <c r="F731" s="41"/>
      <c r="G731" s="167">
        <f>E223</f>
        <v>0</v>
      </c>
      <c r="H731" s="51" t="str">
        <f>F223</f>
        <v>ml per day</v>
      </c>
      <c r="I731" s="51"/>
      <c r="J731" s="52" t="s">
        <v>148</v>
      </c>
      <c r="K731" s="50"/>
      <c r="L731" s="49"/>
      <c r="M731" s="16"/>
    </row>
    <row r="732" spans="1:13" ht="18" x14ac:dyDescent="0.35">
      <c r="A732" s="61" t="s">
        <v>188</v>
      </c>
      <c r="B732" s="159" t="s">
        <v>188</v>
      </c>
      <c r="C732" s="14"/>
      <c r="D732" s="14"/>
      <c r="E732" s="32"/>
      <c r="F732" s="33"/>
      <c r="G732" s="168">
        <f>E230</f>
        <v>0</v>
      </c>
      <c r="H732" s="55" t="str">
        <f>F230</f>
        <v>ml per day</v>
      </c>
      <c r="I732" s="55"/>
      <c r="J732" s="56" t="s">
        <v>152</v>
      </c>
      <c r="K732" s="54"/>
      <c r="L732" s="49"/>
      <c r="M732" s="16"/>
    </row>
    <row r="733" spans="1:13" ht="18" x14ac:dyDescent="0.35">
      <c r="A733" s="61" t="s">
        <v>188</v>
      </c>
      <c r="B733" s="159" t="s">
        <v>188</v>
      </c>
      <c r="C733" s="14"/>
      <c r="D733" s="14"/>
      <c r="E733" s="40" t="str">
        <f>E243</f>
        <v>Cobalt</v>
      </c>
      <c r="F733" s="41"/>
      <c r="G733" s="167">
        <f>E254</f>
        <v>0</v>
      </c>
      <c r="H733" s="51" t="str">
        <f>F254</f>
        <v>ml per day</v>
      </c>
      <c r="I733" s="51"/>
      <c r="J733" s="52" t="s">
        <v>149</v>
      </c>
      <c r="K733" s="50"/>
      <c r="L733" s="49"/>
      <c r="M733" s="16"/>
    </row>
    <row r="734" spans="1:13" ht="18" x14ac:dyDescent="0.35">
      <c r="A734" s="61" t="s">
        <v>188</v>
      </c>
      <c r="B734" s="159" t="s">
        <v>188</v>
      </c>
      <c r="C734" s="14"/>
      <c r="D734" s="14"/>
      <c r="E734" s="32"/>
      <c r="F734" s="33"/>
      <c r="G734" s="168">
        <f>E261</f>
        <v>0</v>
      </c>
      <c r="H734" s="55" t="str">
        <f>F261</f>
        <v>ml per day</v>
      </c>
      <c r="I734" s="55"/>
      <c r="J734" s="56" t="s">
        <v>153</v>
      </c>
      <c r="K734" s="54"/>
      <c r="L734" s="49"/>
      <c r="M734" s="16"/>
    </row>
    <row r="735" spans="1:13" ht="18" x14ac:dyDescent="0.35">
      <c r="A735" s="61" t="s">
        <v>188</v>
      </c>
      <c r="B735" s="159" t="s">
        <v>188</v>
      </c>
      <c r="C735" s="14"/>
      <c r="D735" s="14"/>
      <c r="E735" s="40" t="str">
        <f>E274</f>
        <v>Iron</v>
      </c>
      <c r="F735" s="41"/>
      <c r="G735" s="167">
        <f>E285</f>
        <v>0</v>
      </c>
      <c r="H735" s="51" t="str">
        <f>F285</f>
        <v>ml per day</v>
      </c>
      <c r="I735" s="51"/>
      <c r="J735" s="52" t="s">
        <v>150</v>
      </c>
      <c r="K735" s="50"/>
      <c r="L735" s="49"/>
      <c r="M735" s="16"/>
    </row>
    <row r="736" spans="1:13" ht="18" x14ac:dyDescent="0.35">
      <c r="A736" s="61" t="s">
        <v>188</v>
      </c>
      <c r="B736" s="159" t="s">
        <v>188</v>
      </c>
      <c r="C736" s="14"/>
      <c r="D736" s="14"/>
      <c r="E736" s="32"/>
      <c r="F736" s="33"/>
      <c r="G736" s="168">
        <f>E292</f>
        <v>0</v>
      </c>
      <c r="H736" s="55" t="str">
        <f>F292</f>
        <v>ml per day</v>
      </c>
      <c r="I736" s="55"/>
      <c r="J736" s="56" t="s">
        <v>154</v>
      </c>
      <c r="K736" s="54"/>
      <c r="L736" s="49"/>
      <c r="M736" s="16"/>
    </row>
    <row r="737" spans="1:24" ht="18" customHeight="1" x14ac:dyDescent="0.35">
      <c r="A737" s="61" t="s">
        <v>188</v>
      </c>
      <c r="B737" s="159" t="s">
        <v>188</v>
      </c>
      <c r="C737" s="14"/>
      <c r="D737" s="14"/>
      <c r="E737" s="40" t="str">
        <f>E490</f>
        <v>Vanadium</v>
      </c>
      <c r="F737" s="41"/>
      <c r="G737" s="350" t="str">
        <f>E500</f>
        <v>Verify Data Entry</v>
      </c>
      <c r="H737" s="350"/>
      <c r="I737" s="350"/>
      <c r="J737" s="350"/>
      <c r="K737" s="350"/>
      <c r="L737" s="49"/>
      <c r="M737" s="16"/>
    </row>
    <row r="738" spans="1:24" ht="18" x14ac:dyDescent="0.35">
      <c r="A738" s="61" t="s">
        <v>188</v>
      </c>
      <c r="B738" s="159" t="s">
        <v>188</v>
      </c>
      <c r="C738" s="14"/>
      <c r="D738" s="14"/>
      <c r="E738" s="23"/>
      <c r="F738" s="6"/>
      <c r="G738" s="351"/>
      <c r="H738" s="351"/>
      <c r="I738" s="351"/>
      <c r="J738" s="351"/>
      <c r="K738" s="351"/>
      <c r="L738" s="49"/>
      <c r="M738" s="16"/>
    </row>
    <row r="739" spans="1:24" ht="18" x14ac:dyDescent="0.35">
      <c r="A739" s="61" t="s">
        <v>188</v>
      </c>
      <c r="B739" s="159" t="s">
        <v>188</v>
      </c>
      <c r="C739" s="14"/>
      <c r="D739" s="14"/>
      <c r="E739" s="23"/>
      <c r="F739" s="6"/>
      <c r="G739" s="351"/>
      <c r="H739" s="351"/>
      <c r="I739" s="351"/>
      <c r="J739" s="351"/>
      <c r="K739" s="351"/>
      <c r="L739" s="16"/>
      <c r="M739" s="16"/>
    </row>
    <row r="740" spans="1:24" ht="18" x14ac:dyDescent="0.35">
      <c r="A740" s="61" t="s">
        <v>188</v>
      </c>
      <c r="B740" s="159" t="s">
        <v>188</v>
      </c>
      <c r="C740" s="14"/>
      <c r="D740" s="14"/>
      <c r="E740" s="23"/>
      <c r="F740" s="6"/>
      <c r="G740" s="351"/>
      <c r="H740" s="351"/>
      <c r="I740" s="351"/>
      <c r="J740" s="351"/>
      <c r="K740" s="351"/>
      <c r="L740" s="16"/>
      <c r="M740" s="16"/>
    </row>
    <row r="741" spans="1:24" ht="18" x14ac:dyDescent="0.35">
      <c r="A741" s="61" t="s">
        <v>188</v>
      </c>
      <c r="B741" s="159" t="s">
        <v>188</v>
      </c>
      <c r="C741" s="14"/>
      <c r="D741" s="14"/>
      <c r="E741" s="32"/>
      <c r="F741" s="33"/>
      <c r="G741" s="352"/>
      <c r="H741" s="352"/>
      <c r="I741" s="352"/>
      <c r="J741" s="352"/>
      <c r="K741" s="352"/>
      <c r="L741" s="16"/>
      <c r="M741" s="16"/>
    </row>
    <row r="742" spans="1:24" ht="18" x14ac:dyDescent="0.35">
      <c r="A742" s="61" t="s">
        <v>188</v>
      </c>
      <c r="B742" s="159" t="s">
        <v>188</v>
      </c>
      <c r="C742" s="14"/>
      <c r="D742" s="14"/>
      <c r="E742" s="36" t="str">
        <f>E508</f>
        <v>Zinc</v>
      </c>
      <c r="F742" s="37"/>
      <c r="G742" s="165">
        <f>E520</f>
        <v>0</v>
      </c>
      <c r="H742" s="38" t="str">
        <f>F520</f>
        <v>ml per day</v>
      </c>
      <c r="I742" s="38" t="str">
        <f>G520</f>
        <v>for</v>
      </c>
      <c r="J742" s="162">
        <f>H520</f>
        <v>0</v>
      </c>
      <c r="K742" s="38" t="str">
        <f>I520</f>
        <v>day(s)</v>
      </c>
      <c r="L742" s="16"/>
      <c r="M742" s="16"/>
    </row>
    <row r="743" spans="1:24" ht="18" x14ac:dyDescent="0.35">
      <c r="A743" s="61" t="s">
        <v>188</v>
      </c>
      <c r="B743" s="159" t="s">
        <v>188</v>
      </c>
      <c r="C743" s="14"/>
      <c r="D743" s="14"/>
      <c r="E743" s="23"/>
      <c r="F743" s="6"/>
      <c r="G743" s="17"/>
      <c r="H743" s="17"/>
      <c r="I743" s="17"/>
      <c r="J743" s="17"/>
      <c r="K743" s="17"/>
      <c r="L743" s="16"/>
      <c r="M743" s="16"/>
    </row>
    <row r="744" spans="1:24" ht="15" thickBot="1" x14ac:dyDescent="0.35">
      <c r="A744" s="61" t="s">
        <v>188</v>
      </c>
      <c r="B744" s="159" t="s">
        <v>188</v>
      </c>
      <c r="C744" s="14"/>
      <c r="D744" s="18"/>
      <c r="E744" s="19"/>
      <c r="F744" s="19"/>
      <c r="G744" s="19"/>
      <c r="H744" s="19"/>
      <c r="I744" s="19"/>
      <c r="J744" s="19"/>
      <c r="K744" s="19"/>
      <c r="L744" s="20"/>
      <c r="M744" s="16"/>
      <c r="X744" s="285"/>
    </row>
    <row r="745" spans="1:24" ht="15" thickBot="1" x14ac:dyDescent="0.35">
      <c r="A745" s="60" t="s">
        <v>188</v>
      </c>
      <c r="B745" s="159" t="s">
        <v>188</v>
      </c>
      <c r="C745" s="14"/>
      <c r="D745" s="6"/>
      <c r="E745" s="6"/>
      <c r="F745" s="6"/>
      <c r="G745" s="6"/>
      <c r="H745" s="6"/>
      <c r="I745" s="6"/>
      <c r="J745" s="6"/>
      <c r="K745" s="6"/>
      <c r="L745" s="6"/>
      <c r="M745" s="16"/>
    </row>
    <row r="746" spans="1:24" ht="28.2" customHeight="1" thickBot="1" x14ac:dyDescent="0.45">
      <c r="A746" s="60" t="s">
        <v>188</v>
      </c>
      <c r="B746" s="159" t="s">
        <v>188</v>
      </c>
      <c r="C746" s="14"/>
      <c r="D746" s="169" t="s">
        <v>156</v>
      </c>
      <c r="E746" s="9"/>
      <c r="F746" s="9"/>
      <c r="G746" s="9"/>
      <c r="H746" s="9"/>
      <c r="I746" s="9"/>
      <c r="J746" s="10"/>
      <c r="K746" s="7"/>
      <c r="L746" s="7"/>
      <c r="M746" s="22"/>
      <c r="N746" s="283"/>
    </row>
    <row r="747" spans="1:24" ht="15" thickBot="1" x14ac:dyDescent="0.35">
      <c r="A747" s="60" t="s">
        <v>188</v>
      </c>
      <c r="B747" s="159" t="s">
        <v>188</v>
      </c>
      <c r="C747" s="14"/>
      <c r="D747" s="6"/>
      <c r="E747" s="6"/>
      <c r="F747" s="6"/>
      <c r="G747" s="6"/>
      <c r="H747" s="6"/>
      <c r="I747" s="6"/>
      <c r="J747" s="6"/>
      <c r="K747" s="6"/>
      <c r="L747" s="6"/>
      <c r="M747" s="16"/>
    </row>
    <row r="748" spans="1:24" ht="8.4" customHeight="1" x14ac:dyDescent="0.3">
      <c r="A748" s="60" t="s">
        <v>188</v>
      </c>
      <c r="B748" s="159" t="s">
        <v>188</v>
      </c>
      <c r="C748" s="14"/>
      <c r="D748" s="11"/>
      <c r="E748" s="12"/>
      <c r="F748" s="12"/>
      <c r="G748" s="12"/>
      <c r="H748" s="12"/>
      <c r="I748" s="12"/>
      <c r="J748" s="12"/>
      <c r="K748" s="12"/>
      <c r="L748" s="13"/>
      <c r="M748" s="16"/>
    </row>
    <row r="749" spans="1:24" ht="18" x14ac:dyDescent="0.35">
      <c r="A749" s="61" t="s">
        <v>188</v>
      </c>
      <c r="B749" s="159" t="s">
        <v>188</v>
      </c>
      <c r="C749" s="14"/>
      <c r="D749" s="14"/>
      <c r="E749" s="40" t="str">
        <f>E459</f>
        <v>Selenium</v>
      </c>
      <c r="F749" s="41"/>
      <c r="G749" s="167">
        <f>E470</f>
        <v>0</v>
      </c>
      <c r="H749" s="51" t="str">
        <f>F470</f>
        <v>ml per day</v>
      </c>
      <c r="I749" s="51"/>
      <c r="J749" s="52" t="s">
        <v>314</v>
      </c>
      <c r="K749" s="50"/>
      <c r="L749" s="49"/>
      <c r="M749" s="16"/>
    </row>
    <row r="750" spans="1:24" ht="18" x14ac:dyDescent="0.35">
      <c r="A750" s="61" t="s">
        <v>188</v>
      </c>
      <c r="B750" s="159" t="s">
        <v>188</v>
      </c>
      <c r="C750" s="14"/>
      <c r="D750" s="14"/>
      <c r="E750" s="32"/>
      <c r="F750" s="33"/>
      <c r="G750" s="168">
        <f>E477</f>
        <v>0</v>
      </c>
      <c r="H750" s="55" t="str">
        <f>F477</f>
        <v>ml per day</v>
      </c>
      <c r="I750" s="55"/>
      <c r="J750" s="56" t="s">
        <v>315</v>
      </c>
      <c r="K750" s="54"/>
      <c r="L750" s="49"/>
      <c r="M750" s="16"/>
    </row>
    <row r="751" spans="1:24" ht="18" x14ac:dyDescent="0.35">
      <c r="A751" s="60" t="s">
        <v>188</v>
      </c>
      <c r="B751" s="159" t="s">
        <v>188</v>
      </c>
      <c r="C751" s="14"/>
      <c r="D751" s="14"/>
      <c r="E751" s="32" t="s">
        <v>157</v>
      </c>
      <c r="F751" s="33"/>
      <c r="G751" s="34" t="s">
        <v>158</v>
      </c>
      <c r="H751" s="34"/>
      <c r="I751" s="34"/>
      <c r="J751" s="34"/>
      <c r="K751" s="34"/>
      <c r="L751" s="16"/>
      <c r="M751" s="16"/>
    </row>
    <row r="752" spans="1:24" ht="18" x14ac:dyDescent="0.35">
      <c r="A752" s="60" t="s">
        <v>188</v>
      </c>
      <c r="B752" s="159" t="s">
        <v>188</v>
      </c>
      <c r="C752" s="14"/>
      <c r="D752" s="14"/>
      <c r="E752" s="36" t="s">
        <v>159</v>
      </c>
      <c r="F752" s="37"/>
      <c r="G752" s="38" t="s">
        <v>160</v>
      </c>
      <c r="H752" s="38"/>
      <c r="I752" s="38"/>
      <c r="J752" s="38"/>
      <c r="K752" s="38" t="s">
        <v>163</v>
      </c>
      <c r="L752" s="16"/>
      <c r="M752" s="16"/>
    </row>
    <row r="753" spans="1:52" ht="18" x14ac:dyDescent="0.35">
      <c r="A753" s="60" t="s">
        <v>189</v>
      </c>
      <c r="B753" s="159" t="s">
        <v>188</v>
      </c>
      <c r="C753" s="14"/>
      <c r="D753" s="14"/>
      <c r="E753" s="36" t="s">
        <v>162</v>
      </c>
      <c r="F753" s="37"/>
      <c r="G753" s="38" t="s">
        <v>161</v>
      </c>
      <c r="H753" s="38"/>
      <c r="I753" s="38"/>
      <c r="J753" s="38"/>
      <c r="K753" s="38"/>
      <c r="L753" s="16"/>
      <c r="M753" s="16"/>
    </row>
    <row r="754" spans="1:52" ht="18" x14ac:dyDescent="0.35">
      <c r="A754" s="61" t="s">
        <v>188</v>
      </c>
      <c r="B754" s="159" t="s">
        <v>188</v>
      </c>
      <c r="C754" s="14"/>
      <c r="D754" s="14"/>
      <c r="E754" s="23"/>
      <c r="F754" s="6"/>
      <c r="G754" s="17"/>
      <c r="H754" s="17"/>
      <c r="I754" s="17"/>
      <c r="J754" s="17"/>
      <c r="K754" s="17"/>
      <c r="L754" s="16"/>
      <c r="M754" s="16"/>
    </row>
    <row r="755" spans="1:52" ht="15" thickBot="1" x14ac:dyDescent="0.35">
      <c r="A755" s="61" t="s">
        <v>188</v>
      </c>
      <c r="B755" s="159" t="s">
        <v>188</v>
      </c>
      <c r="C755" s="14"/>
      <c r="D755" s="18"/>
      <c r="E755" s="19"/>
      <c r="F755" s="19"/>
      <c r="G755" s="19"/>
      <c r="H755" s="19"/>
      <c r="I755" s="19"/>
      <c r="J755" s="19"/>
      <c r="K755" s="19"/>
      <c r="L755" s="20"/>
      <c r="M755" s="16"/>
      <c r="X755" s="285"/>
    </row>
    <row r="756" spans="1:52" x14ac:dyDescent="0.3">
      <c r="A756" s="60" t="s">
        <v>188</v>
      </c>
      <c r="B756" s="159" t="s">
        <v>188</v>
      </c>
      <c r="C756" s="14"/>
      <c r="D756" s="6"/>
      <c r="E756" s="6"/>
      <c r="F756" s="6"/>
      <c r="G756" s="6"/>
      <c r="H756" s="6"/>
      <c r="I756" s="6"/>
      <c r="J756" s="6"/>
      <c r="K756" s="6"/>
      <c r="L756" s="6"/>
      <c r="M756" s="16"/>
    </row>
    <row r="757" spans="1:52" ht="15" thickBot="1" x14ac:dyDescent="0.35">
      <c r="A757" s="61" t="s">
        <v>188</v>
      </c>
      <c r="B757" s="159" t="s">
        <v>188</v>
      </c>
      <c r="C757" s="18"/>
      <c r="D757" s="19"/>
      <c r="E757" s="19"/>
      <c r="F757" s="19"/>
      <c r="G757" s="19"/>
      <c r="H757" s="19"/>
      <c r="I757" s="19"/>
      <c r="J757" s="19"/>
      <c r="K757" s="19"/>
      <c r="L757" s="19"/>
      <c r="M757" s="20"/>
    </row>
    <row r="758" spans="1:52" s="21" customFormat="1" ht="7.2" customHeight="1" thickBot="1" x14ac:dyDescent="0.35">
      <c r="A758" s="61" t="s">
        <v>188</v>
      </c>
      <c r="B758" s="159" t="s">
        <v>188</v>
      </c>
      <c r="N758" s="282"/>
      <c r="O758" s="282"/>
      <c r="P758" s="282"/>
      <c r="Q758" s="282"/>
      <c r="R758" s="282"/>
      <c r="S758" s="282"/>
      <c r="T758" s="282"/>
      <c r="U758" s="282"/>
      <c r="V758" s="282"/>
      <c r="W758" s="282"/>
      <c r="X758" s="282"/>
      <c r="Y758" s="282"/>
      <c r="Z758" s="282"/>
      <c r="AA758" s="282"/>
      <c r="AB758" s="282"/>
      <c r="AC758" s="282"/>
      <c r="AD758" s="282"/>
      <c r="AE758" s="282"/>
      <c r="AF758" s="282"/>
      <c r="AG758" s="282"/>
      <c r="AH758" s="282"/>
      <c r="AI758" s="282"/>
      <c r="AJ758" s="282"/>
      <c r="AK758" s="282"/>
      <c r="AL758" s="282"/>
      <c r="AM758" s="282"/>
      <c r="AN758" s="282"/>
      <c r="AO758" s="282"/>
      <c r="AP758" s="282"/>
      <c r="AQ758" s="282"/>
      <c r="AR758" s="282"/>
      <c r="AS758" s="282"/>
      <c r="AT758" s="282"/>
      <c r="AU758" s="282"/>
      <c r="AV758" s="282"/>
      <c r="AW758" s="282"/>
      <c r="AX758" s="282"/>
      <c r="AY758" s="282"/>
      <c r="AZ758" s="282"/>
    </row>
    <row r="759" spans="1:52" ht="15" thickBot="1" x14ac:dyDescent="0.35">
      <c r="A759" s="60" t="s">
        <v>188</v>
      </c>
      <c r="B759" s="159" t="s">
        <v>188</v>
      </c>
      <c r="C759" s="11"/>
      <c r="D759" s="12"/>
      <c r="E759" s="12"/>
      <c r="F759" s="12"/>
      <c r="G759" s="12"/>
      <c r="H759" s="12"/>
      <c r="I759" s="12"/>
      <c r="J759" s="12"/>
      <c r="K759" s="12"/>
      <c r="L759" s="12"/>
      <c r="M759" s="13"/>
    </row>
    <row r="760" spans="1:52" ht="28.2" customHeight="1" thickBot="1" x14ac:dyDescent="0.45">
      <c r="A760" s="60" t="s">
        <v>188</v>
      </c>
      <c r="B760" s="159" t="s">
        <v>188</v>
      </c>
      <c r="C760" s="14"/>
      <c r="D760" s="169" t="s">
        <v>164</v>
      </c>
      <c r="E760" s="9"/>
      <c r="F760" s="9"/>
      <c r="G760" s="9"/>
      <c r="H760" s="9"/>
      <c r="I760" s="9"/>
      <c r="J760" s="10"/>
      <c r="K760" s="7"/>
      <c r="L760" s="7"/>
      <c r="M760" s="22"/>
      <c r="N760" s="283"/>
    </row>
    <row r="761" spans="1:52" ht="15" thickBot="1" x14ac:dyDescent="0.35">
      <c r="A761" s="60" t="s">
        <v>188</v>
      </c>
      <c r="B761" s="159" t="s">
        <v>188</v>
      </c>
      <c r="C761" s="14"/>
      <c r="D761" s="6"/>
      <c r="E761" s="6"/>
      <c r="F761" s="6"/>
      <c r="G761" s="6"/>
      <c r="H761" s="6"/>
      <c r="I761" s="6"/>
      <c r="J761" s="6"/>
      <c r="K761" s="6"/>
      <c r="L761" s="6"/>
      <c r="M761" s="16"/>
      <c r="AC761" s="282" t="s">
        <v>318</v>
      </c>
    </row>
    <row r="762" spans="1:52" ht="8.4" customHeight="1" x14ac:dyDescent="0.3">
      <c r="A762" s="60" t="s">
        <v>188</v>
      </c>
      <c r="B762" s="159" t="s">
        <v>188</v>
      </c>
      <c r="C762" s="14"/>
      <c r="D762" s="11"/>
      <c r="E762" s="12"/>
      <c r="F762" s="12"/>
      <c r="G762" s="12"/>
      <c r="H762" s="12"/>
      <c r="I762" s="12"/>
      <c r="J762" s="12"/>
      <c r="K762" s="12"/>
      <c r="L762" s="13"/>
      <c r="M762" s="16"/>
    </row>
    <row r="763" spans="1:52" ht="18" x14ac:dyDescent="0.35">
      <c r="A763" s="60" t="s">
        <v>188</v>
      </c>
      <c r="B763" s="159" t="s">
        <v>188</v>
      </c>
      <c r="C763" s="14"/>
      <c r="D763" s="14"/>
      <c r="E763" s="32" t="s">
        <v>435</v>
      </c>
      <c r="F763" s="32"/>
      <c r="G763" s="32"/>
      <c r="H763" s="32" t="str">
        <f>IF(AND(G710=0),AC764,AC765)</f>
        <v>Not required</v>
      </c>
      <c r="I763" s="32"/>
      <c r="J763" s="32"/>
      <c r="K763" s="293" t="s">
        <v>436</v>
      </c>
      <c r="L763" s="16"/>
      <c r="M763" s="16"/>
      <c r="AC763" s="282" t="s">
        <v>169</v>
      </c>
    </row>
    <row r="764" spans="1:52" ht="18" x14ac:dyDescent="0.35">
      <c r="A764" s="60" t="s">
        <v>188</v>
      </c>
      <c r="B764" s="159" t="s">
        <v>188</v>
      </c>
      <c r="C764" s="14"/>
      <c r="D764" s="14"/>
      <c r="E764" s="32" t="s">
        <v>423</v>
      </c>
      <c r="F764" s="32"/>
      <c r="G764" s="32"/>
      <c r="H764" s="32" t="str">
        <f>IF(AND(G711=0),AC764,AC765)</f>
        <v>Not required</v>
      </c>
      <c r="I764" s="32"/>
      <c r="J764" s="32"/>
      <c r="K764" s="293" t="s">
        <v>426</v>
      </c>
      <c r="L764" s="16"/>
      <c r="M764" s="16"/>
      <c r="AC764" s="282" t="s">
        <v>165</v>
      </c>
    </row>
    <row r="765" spans="1:52" ht="18" x14ac:dyDescent="0.35">
      <c r="A765" s="61" t="s">
        <v>188</v>
      </c>
      <c r="B765" s="159" t="s">
        <v>188</v>
      </c>
      <c r="C765" s="14"/>
      <c r="D765" s="14"/>
      <c r="E765" s="32" t="s">
        <v>167</v>
      </c>
      <c r="F765" s="32"/>
      <c r="G765" s="32"/>
      <c r="H765" s="32" t="str">
        <f>IF(AND(G712=0),AC764,AC765)</f>
        <v>Not required</v>
      </c>
      <c r="I765" s="32"/>
      <c r="J765" s="32"/>
      <c r="K765" s="32"/>
      <c r="L765" s="16"/>
      <c r="M765" s="16"/>
      <c r="AC765" s="282" t="s">
        <v>166</v>
      </c>
    </row>
    <row r="766" spans="1:52" ht="18" x14ac:dyDescent="0.35">
      <c r="A766" s="61" t="s">
        <v>188</v>
      </c>
      <c r="B766" s="159" t="s">
        <v>188</v>
      </c>
      <c r="C766" s="14"/>
      <c r="D766" s="14"/>
      <c r="E766" s="36" t="s">
        <v>172</v>
      </c>
      <c r="F766" s="37"/>
      <c r="G766" s="38"/>
      <c r="H766" s="32" t="str">
        <f>IF(AND(G713=0),AC764,AG766)</f>
        <v>Not required</v>
      </c>
      <c r="I766" s="38"/>
      <c r="J766" s="38"/>
      <c r="K766" s="38"/>
      <c r="L766" s="16"/>
      <c r="M766" s="16"/>
      <c r="AC766" s="282">
        <f>G713*J713</f>
        <v>0</v>
      </c>
      <c r="AD766" s="282">
        <f>AC766/500</f>
        <v>0</v>
      </c>
      <c r="AE766" s="282">
        <f>ROUNDUP(AD766,0)</f>
        <v>0</v>
      </c>
      <c r="AG766" s="282" t="str">
        <f>_xlfn.CONCAT(AE766, " Bottle(s) Required")</f>
        <v>0 Bottle(s) Required</v>
      </c>
    </row>
    <row r="767" spans="1:52" ht="18" x14ac:dyDescent="0.35">
      <c r="A767" s="61" t="s">
        <v>188</v>
      </c>
      <c r="B767" s="159" t="s">
        <v>188</v>
      </c>
      <c r="C767" s="14"/>
      <c r="D767" s="14"/>
      <c r="E767" s="32" t="s">
        <v>441</v>
      </c>
      <c r="F767" s="32"/>
      <c r="G767" s="32"/>
      <c r="H767" s="32" t="str">
        <f>IF(AND(G714=0),AC764,AC763)</f>
        <v>Not required</v>
      </c>
      <c r="I767" s="32"/>
      <c r="J767" s="32"/>
      <c r="K767" s="293" t="s">
        <v>442</v>
      </c>
      <c r="L767" s="16"/>
      <c r="M767" s="16"/>
    </row>
    <row r="768" spans="1:52" ht="18" x14ac:dyDescent="0.35">
      <c r="A768" s="61" t="s">
        <v>188</v>
      </c>
      <c r="B768" s="159" t="s">
        <v>188</v>
      </c>
      <c r="C768" s="14"/>
      <c r="D768" s="14"/>
      <c r="E768" s="36" t="s">
        <v>173</v>
      </c>
      <c r="F768" s="37"/>
      <c r="G768" s="38"/>
      <c r="H768" s="32" t="str">
        <f>IF(AND(G715=0),AC764,AG768)</f>
        <v>Not required</v>
      </c>
      <c r="I768" s="38"/>
      <c r="J768" s="38"/>
      <c r="K768" s="38"/>
      <c r="L768" s="16"/>
      <c r="M768" s="16"/>
      <c r="AC768" s="282">
        <f>G715*J715</f>
        <v>0</v>
      </c>
      <c r="AD768" s="282">
        <f>AC768/500</f>
        <v>0</v>
      </c>
      <c r="AE768" s="282">
        <f>ROUNDUP(AD768,0)</f>
        <v>0</v>
      </c>
      <c r="AG768" s="282" t="str">
        <f t="shared" ref="AG768:AG770" si="0">_xlfn.CONCAT(AE768, " Bottle(s) Required")</f>
        <v>0 Bottle(s) Required</v>
      </c>
    </row>
    <row r="769" spans="1:33" ht="18" x14ac:dyDescent="0.35">
      <c r="A769" s="61" t="s">
        <v>188</v>
      </c>
      <c r="B769" s="159" t="s">
        <v>188</v>
      </c>
      <c r="C769" s="14"/>
      <c r="D769" s="14"/>
      <c r="E769" s="36" t="s">
        <v>174</v>
      </c>
      <c r="F769" s="37"/>
      <c r="G769" s="38"/>
      <c r="H769" s="32" t="str">
        <f>IF(AND(G716=0),AC764,AG769)</f>
        <v>Not required</v>
      </c>
      <c r="I769" s="38"/>
      <c r="J769" s="38"/>
      <c r="K769" s="38"/>
      <c r="L769" s="16"/>
      <c r="M769" s="16"/>
      <c r="AC769" s="282">
        <f>G716*J716</f>
        <v>0</v>
      </c>
      <c r="AD769" s="282">
        <f>AC769/500</f>
        <v>0</v>
      </c>
      <c r="AE769" s="282">
        <f>ROUNDUP(AD769,0)</f>
        <v>0</v>
      </c>
      <c r="AG769" s="282" t="str">
        <f t="shared" si="0"/>
        <v>0 Bottle(s) Required</v>
      </c>
    </row>
    <row r="770" spans="1:33" ht="18" x14ac:dyDescent="0.35">
      <c r="A770" s="61" t="s">
        <v>188</v>
      </c>
      <c r="B770" s="159" t="s">
        <v>188</v>
      </c>
      <c r="C770" s="14"/>
      <c r="D770" s="14"/>
      <c r="E770" s="36" t="s">
        <v>175</v>
      </c>
      <c r="F770" s="37"/>
      <c r="G770" s="38"/>
      <c r="H770" s="32" t="str">
        <f>IF(AND(G717=0),AC765,AG770)</f>
        <v>Required</v>
      </c>
      <c r="I770" s="38"/>
      <c r="J770" s="38"/>
      <c r="K770" s="38"/>
      <c r="L770" s="16"/>
      <c r="M770" s="16"/>
      <c r="AC770" s="282">
        <f>G717*J717</f>
        <v>0</v>
      </c>
      <c r="AD770" s="282">
        <f>AC770/500</f>
        <v>0</v>
      </c>
      <c r="AE770" s="282">
        <f>ROUNDUP(AD770,0)</f>
        <v>0</v>
      </c>
      <c r="AG770" s="282" t="str">
        <f t="shared" si="0"/>
        <v>0 Bottle(s) Required</v>
      </c>
    </row>
    <row r="771" spans="1:33" ht="18" x14ac:dyDescent="0.35">
      <c r="A771" s="61" t="s">
        <v>188</v>
      </c>
      <c r="B771" s="159" t="s">
        <v>188</v>
      </c>
      <c r="C771" s="14"/>
      <c r="D771" s="14"/>
      <c r="E771" s="36" t="s">
        <v>168</v>
      </c>
      <c r="F771" s="37"/>
      <c r="G771" s="38"/>
      <c r="H771" s="32" t="s">
        <v>166</v>
      </c>
      <c r="I771" s="38"/>
      <c r="J771" s="38"/>
      <c r="K771" s="38"/>
      <c r="L771" s="46"/>
      <c r="M771" s="16"/>
    </row>
    <row r="772" spans="1:33" ht="18" x14ac:dyDescent="0.35">
      <c r="A772" s="61" t="s">
        <v>188</v>
      </c>
      <c r="B772" s="159" t="s">
        <v>188</v>
      </c>
      <c r="C772" s="14"/>
      <c r="D772" s="14"/>
      <c r="E772" s="36" t="s">
        <v>176</v>
      </c>
      <c r="F772" s="37"/>
      <c r="G772" s="38"/>
      <c r="H772" s="32" t="str">
        <f>IF(AND(G726=0),AC764,AG772)</f>
        <v>Not required</v>
      </c>
      <c r="I772" s="38"/>
      <c r="J772" s="38"/>
      <c r="K772" s="38"/>
      <c r="L772" s="46"/>
      <c r="M772" s="16"/>
      <c r="AC772" s="282">
        <f>G726*J726</f>
        <v>0</v>
      </c>
      <c r="AD772" s="282">
        <f t="shared" ref="AD772:AD774" si="1">AC772/500</f>
        <v>0</v>
      </c>
      <c r="AE772" s="282">
        <f t="shared" ref="AE772:AE774" si="2">ROUNDUP(AD772,0)</f>
        <v>0</v>
      </c>
      <c r="AG772" s="282" t="str">
        <f t="shared" ref="AG772:AG774" si="3">_xlfn.CONCAT(AE772, " Bottle(s) Required")</f>
        <v>0 Bottle(s) Required</v>
      </c>
    </row>
    <row r="773" spans="1:33" ht="18" x14ac:dyDescent="0.35">
      <c r="A773" s="61" t="s">
        <v>188</v>
      </c>
      <c r="B773" s="159" t="s">
        <v>188</v>
      </c>
      <c r="C773" s="14"/>
      <c r="D773" s="14"/>
      <c r="E773" s="36" t="s">
        <v>177</v>
      </c>
      <c r="F773" s="37"/>
      <c r="G773" s="38"/>
      <c r="H773" s="32" t="str">
        <f>IF(AND(G727=0),AC764,AG773)</f>
        <v>Not required</v>
      </c>
      <c r="I773" s="38"/>
      <c r="J773" s="38"/>
      <c r="K773" s="38"/>
      <c r="L773" s="46"/>
      <c r="M773" s="16"/>
      <c r="AC773" s="282">
        <f>G727*J727</f>
        <v>0</v>
      </c>
      <c r="AD773" s="282">
        <f t="shared" si="1"/>
        <v>0</v>
      </c>
      <c r="AE773" s="282">
        <f t="shared" si="2"/>
        <v>0</v>
      </c>
      <c r="AG773" s="282" t="str">
        <f t="shared" si="3"/>
        <v>0 Bottle(s) Required</v>
      </c>
    </row>
    <row r="774" spans="1:33" ht="18" x14ac:dyDescent="0.35">
      <c r="A774" s="61" t="s">
        <v>188</v>
      </c>
      <c r="B774" s="159" t="s">
        <v>188</v>
      </c>
      <c r="C774" s="14"/>
      <c r="D774" s="14"/>
      <c r="E774" s="36" t="s">
        <v>178</v>
      </c>
      <c r="F774" s="37"/>
      <c r="G774" s="38"/>
      <c r="H774" s="32" t="str">
        <f>IF(AND(G728=0),AC764,AG774)</f>
        <v>Not required</v>
      </c>
      <c r="I774" s="38"/>
      <c r="J774" s="38"/>
      <c r="K774" s="38"/>
      <c r="L774" s="46"/>
      <c r="M774" s="16"/>
      <c r="AC774" s="282">
        <f>G728*J728</f>
        <v>0</v>
      </c>
      <c r="AD774" s="282">
        <f t="shared" si="1"/>
        <v>0</v>
      </c>
      <c r="AE774" s="282">
        <f t="shared" si="2"/>
        <v>0</v>
      </c>
      <c r="AG774" s="282" t="str">
        <f t="shared" si="3"/>
        <v>0 Bottle(s) Required</v>
      </c>
    </row>
    <row r="775" spans="1:33" ht="18" x14ac:dyDescent="0.35">
      <c r="A775" s="61" t="s">
        <v>188</v>
      </c>
      <c r="B775" s="159" t="s">
        <v>188</v>
      </c>
      <c r="C775" s="14"/>
      <c r="D775" s="14"/>
      <c r="E775" s="36" t="s">
        <v>179</v>
      </c>
      <c r="F775" s="37"/>
      <c r="G775" s="38"/>
      <c r="H775" s="32" t="str">
        <f>IF(AND(G729=0),AC764,AC763)</f>
        <v>Not required</v>
      </c>
      <c r="I775" s="38"/>
      <c r="J775" s="38"/>
      <c r="K775" s="38"/>
      <c r="L775" s="46"/>
      <c r="M775" s="16"/>
    </row>
    <row r="776" spans="1:33" ht="18" x14ac:dyDescent="0.35">
      <c r="A776" s="61" t="s">
        <v>188</v>
      </c>
      <c r="B776" s="159" t="s">
        <v>188</v>
      </c>
      <c r="C776" s="14"/>
      <c r="D776" s="14"/>
      <c r="E776" s="36" t="s">
        <v>316</v>
      </c>
      <c r="F776" s="37"/>
      <c r="G776" s="38"/>
      <c r="H776" s="32" t="str">
        <f>IF(AND(G731=0),AC764,AC763)</f>
        <v>Not required</v>
      </c>
      <c r="I776" s="38"/>
      <c r="J776" s="38"/>
      <c r="K776" s="38"/>
      <c r="L776" s="46"/>
      <c r="M776" s="16"/>
    </row>
    <row r="777" spans="1:33" ht="18" x14ac:dyDescent="0.35">
      <c r="A777" s="61" t="s">
        <v>188</v>
      </c>
      <c r="B777" s="159" t="s">
        <v>188</v>
      </c>
      <c r="C777" s="14"/>
      <c r="D777" s="14"/>
      <c r="E777" s="36" t="s">
        <v>180</v>
      </c>
      <c r="F777" s="37"/>
      <c r="G777" s="38"/>
      <c r="H777" s="32" t="str">
        <f>IF(AND(G733=0),AC764,AC763)</f>
        <v>Not required</v>
      </c>
      <c r="I777" s="38"/>
      <c r="J777" s="38"/>
      <c r="K777" s="38"/>
      <c r="L777" s="46"/>
      <c r="M777" s="16"/>
    </row>
    <row r="778" spans="1:33" ht="18" x14ac:dyDescent="0.35">
      <c r="A778" s="61" t="s">
        <v>188</v>
      </c>
      <c r="B778" s="159" t="s">
        <v>188</v>
      </c>
      <c r="C778" s="14"/>
      <c r="D778" s="14"/>
      <c r="E778" s="36" t="s">
        <v>181</v>
      </c>
      <c r="F778" s="37"/>
      <c r="G778" s="38"/>
      <c r="H778" s="32" t="str">
        <f>IF(AND(G735=0),AC764,AC763)</f>
        <v>Not required</v>
      </c>
      <c r="I778" s="38"/>
      <c r="J778" s="38"/>
      <c r="K778" s="38"/>
      <c r="L778" s="46"/>
      <c r="M778" s="16"/>
    </row>
    <row r="779" spans="1:33" ht="18" x14ac:dyDescent="0.35">
      <c r="A779" s="61" t="s">
        <v>188</v>
      </c>
      <c r="B779" s="159" t="s">
        <v>188</v>
      </c>
      <c r="C779" s="14"/>
      <c r="D779" s="14"/>
      <c r="E779" s="36" t="s">
        <v>192</v>
      </c>
      <c r="F779" s="37"/>
      <c r="G779" s="38"/>
      <c r="H779" s="32" t="str">
        <f>IF(AND(G490&gt;=2),AC764,AC763)</f>
        <v>Not required</v>
      </c>
      <c r="I779" s="38"/>
      <c r="J779" s="38"/>
      <c r="K779" s="38"/>
      <c r="L779" s="46"/>
      <c r="M779" s="16"/>
    </row>
    <row r="780" spans="1:33" ht="18" x14ac:dyDescent="0.35">
      <c r="A780" s="61" t="s">
        <v>188</v>
      </c>
      <c r="B780" s="159" t="s">
        <v>188</v>
      </c>
      <c r="C780" s="14"/>
      <c r="D780" s="14"/>
      <c r="E780" s="36" t="s">
        <v>182</v>
      </c>
      <c r="F780" s="37"/>
      <c r="G780" s="38"/>
      <c r="H780" s="32" t="str">
        <f>IF(AND(G742=0),AC764,AG780)</f>
        <v>Not required</v>
      </c>
      <c r="I780" s="38"/>
      <c r="J780" s="38"/>
      <c r="K780" s="38"/>
      <c r="L780" s="46"/>
      <c r="M780" s="16"/>
      <c r="AC780" s="282">
        <f>G742*J742</f>
        <v>0</v>
      </c>
      <c r="AD780" s="282">
        <f t="shared" ref="AD780" si="4">AC780/500</f>
        <v>0</v>
      </c>
      <c r="AE780" s="282">
        <f t="shared" ref="AE780" si="5">ROUNDUP(AD780,0)</f>
        <v>0</v>
      </c>
      <c r="AG780" s="282" t="str">
        <f t="shared" ref="AG780" si="6">_xlfn.CONCAT(AE780, " Bottle(s) Required")</f>
        <v>0 Bottle(s) Required</v>
      </c>
    </row>
    <row r="781" spans="1:33" ht="18" x14ac:dyDescent="0.35">
      <c r="A781" s="61" t="s">
        <v>188</v>
      </c>
      <c r="B781" s="159" t="s">
        <v>188</v>
      </c>
      <c r="C781" s="14"/>
      <c r="D781" s="14"/>
      <c r="E781" s="36" t="s">
        <v>317</v>
      </c>
      <c r="F781" s="37"/>
      <c r="G781" s="38"/>
      <c r="H781" s="32" t="str">
        <f>IF(AND(G749=0),AC764,AC761)</f>
        <v>Not required</v>
      </c>
      <c r="I781" s="38"/>
      <c r="J781" s="38"/>
      <c r="K781" s="38"/>
      <c r="L781" s="46"/>
      <c r="M781" s="16"/>
    </row>
    <row r="782" spans="1:33" ht="31.2" customHeight="1" x14ac:dyDescent="0.35">
      <c r="A782" s="61" t="s">
        <v>188</v>
      </c>
      <c r="B782" s="159" t="s">
        <v>188</v>
      </c>
      <c r="C782" s="14"/>
      <c r="D782" s="14"/>
      <c r="E782" s="23"/>
      <c r="F782" s="6"/>
      <c r="G782" s="58"/>
      <c r="H782" s="58"/>
      <c r="I782" s="58"/>
      <c r="J782" s="58"/>
      <c r="K782" s="58"/>
      <c r="L782" s="46"/>
      <c r="M782" s="16"/>
    </row>
    <row r="783" spans="1:33" ht="18" x14ac:dyDescent="0.35">
      <c r="A783" s="60" t="s">
        <v>188</v>
      </c>
      <c r="B783" s="159" t="s">
        <v>188</v>
      </c>
      <c r="C783" s="14"/>
      <c r="D783" s="14"/>
      <c r="E783" s="32" t="s">
        <v>170</v>
      </c>
      <c r="F783" s="33"/>
      <c r="G783" s="34"/>
      <c r="H783" s="32" t="s">
        <v>352</v>
      </c>
      <c r="I783" s="34"/>
      <c r="J783" s="34"/>
      <c r="K783" s="34"/>
      <c r="L783" s="16"/>
      <c r="M783" s="16"/>
    </row>
    <row r="784" spans="1:33" ht="18" x14ac:dyDescent="0.35">
      <c r="A784" s="61" t="s">
        <v>188</v>
      </c>
      <c r="B784" s="159" t="s">
        <v>188</v>
      </c>
      <c r="C784" s="14"/>
      <c r="D784" s="14"/>
      <c r="E784" s="32" t="s">
        <v>171</v>
      </c>
      <c r="F784" s="33"/>
      <c r="G784" s="34"/>
      <c r="H784" s="32" t="s">
        <v>353</v>
      </c>
      <c r="I784" s="34"/>
      <c r="J784" s="34"/>
      <c r="K784" s="34"/>
      <c r="L784" s="46"/>
      <c r="M784" s="16"/>
    </row>
    <row r="785" spans="1:24" ht="18" x14ac:dyDescent="0.35">
      <c r="A785" s="61" t="s">
        <v>188</v>
      </c>
      <c r="B785" s="159" t="s">
        <v>188</v>
      </c>
      <c r="C785" s="14"/>
      <c r="D785" s="14"/>
      <c r="E785" s="32" t="s">
        <v>184</v>
      </c>
      <c r="F785" s="33"/>
      <c r="G785" s="34"/>
      <c r="H785" s="32" t="s">
        <v>185</v>
      </c>
      <c r="I785" s="34"/>
      <c r="J785" s="34"/>
      <c r="K785" s="34"/>
      <c r="L785" s="46"/>
      <c r="M785" s="16"/>
    </row>
    <row r="786" spans="1:24" ht="18" x14ac:dyDescent="0.35">
      <c r="A786" s="61" t="s">
        <v>188</v>
      </c>
      <c r="B786" s="159" t="s">
        <v>188</v>
      </c>
      <c r="C786" s="14"/>
      <c r="D786" s="14"/>
      <c r="E786" s="32" t="s">
        <v>186</v>
      </c>
      <c r="F786" s="33"/>
      <c r="G786" s="34"/>
      <c r="H786" s="32" t="s">
        <v>187</v>
      </c>
      <c r="I786" s="34"/>
      <c r="J786" s="34"/>
      <c r="K786" s="34"/>
      <c r="L786" s="46"/>
      <c r="M786" s="16"/>
    </row>
    <row r="787" spans="1:24" ht="18" x14ac:dyDescent="0.35">
      <c r="A787" s="61" t="s">
        <v>188</v>
      </c>
      <c r="B787" s="159" t="s">
        <v>188</v>
      </c>
      <c r="C787" s="14"/>
      <c r="D787" s="14"/>
      <c r="E787" s="23"/>
      <c r="F787" s="6"/>
      <c r="G787" s="58"/>
      <c r="H787" s="58"/>
      <c r="I787" s="58"/>
      <c r="J787" s="58"/>
      <c r="K787" s="58"/>
      <c r="L787" s="46"/>
      <c r="M787" s="16"/>
    </row>
    <row r="788" spans="1:24" ht="15" thickBot="1" x14ac:dyDescent="0.35">
      <c r="A788" s="61" t="s">
        <v>188</v>
      </c>
      <c r="B788" s="159" t="s">
        <v>188</v>
      </c>
      <c r="C788" s="14"/>
      <c r="D788" s="18"/>
      <c r="E788" s="19"/>
      <c r="F788" s="19"/>
      <c r="G788" s="19"/>
      <c r="H788" s="19"/>
      <c r="I788" s="19"/>
      <c r="J788" s="19"/>
      <c r="K788" s="19"/>
      <c r="L788" s="20"/>
      <c r="M788" s="16"/>
      <c r="X788" s="285"/>
    </row>
    <row r="789" spans="1:24" x14ac:dyDescent="0.3">
      <c r="A789" s="61" t="s">
        <v>188</v>
      </c>
      <c r="B789" s="159" t="s">
        <v>188</v>
      </c>
      <c r="C789" s="14"/>
      <c r="D789" s="6"/>
      <c r="E789" s="6"/>
      <c r="F789" s="6"/>
      <c r="G789" s="6"/>
      <c r="H789" s="6"/>
      <c r="I789" s="6"/>
      <c r="J789" s="6"/>
      <c r="K789" s="6"/>
      <c r="L789" s="6"/>
      <c r="M789" s="16"/>
    </row>
    <row r="790" spans="1:24" ht="15" thickBot="1" x14ac:dyDescent="0.35">
      <c r="A790" s="61" t="s">
        <v>188</v>
      </c>
      <c r="B790" s="159" t="s">
        <v>188</v>
      </c>
      <c r="C790" s="18"/>
      <c r="D790" s="19"/>
      <c r="E790" s="19"/>
      <c r="F790" s="19"/>
      <c r="G790" s="19"/>
      <c r="H790" s="19"/>
      <c r="I790" s="19"/>
      <c r="J790" s="19"/>
      <c r="K790" s="19"/>
      <c r="L790" s="19"/>
      <c r="M790" s="20"/>
    </row>
    <row r="791" spans="1:24" x14ac:dyDescent="0.3">
      <c r="B791" s="159" t="s">
        <v>188</v>
      </c>
      <c r="C791" s="141" t="s">
        <v>282</v>
      </c>
    </row>
    <row r="792" spans="1:24" x14ac:dyDescent="0.3">
      <c r="B792" s="159" t="s">
        <v>188</v>
      </c>
      <c r="C792" s="64" t="s">
        <v>283</v>
      </c>
    </row>
  </sheetData>
  <sheetProtection algorithmName="SHA-512" hashValue="v80gVZ0++bnTT8ZRvYEbYGGarW6a+DoiJn0oHYAGBZy2aJdGLmuZGVV4Uhjb6J39IH0pkhxeH51D5gBIsM8hYA==" saltValue="z59qy/W21NkWpXXfLzDvNg==" spinCount="100000" sheet="1" objects="1" scenarios="1" selectLockedCells="1"/>
  <mergeCells count="7">
    <mergeCell ref="G737:K741"/>
    <mergeCell ref="H3:K3"/>
    <mergeCell ref="L3:M3"/>
    <mergeCell ref="K4:K8"/>
    <mergeCell ref="E335:K335"/>
    <mergeCell ref="E500:K500"/>
    <mergeCell ref="G718:K725"/>
  </mergeCells>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rowBreaks count="3" manualBreakCount="3">
    <brk id="367" max="16383" man="1"/>
    <brk id="539" max="16383" man="1"/>
    <brk id="59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CC51-A177-4B6A-84D5-844264A15088}">
  <dimension ref="A1:AZ832"/>
  <sheetViews>
    <sheetView showGridLines="0" zoomScale="85" zoomScaleNormal="85" workbookViewId="0">
      <selection activeCell="G5" sqref="G5"/>
    </sheetView>
  </sheetViews>
  <sheetFormatPr defaultRowHeight="14.4" x14ac:dyDescent="0.3"/>
  <cols>
    <col min="1" max="1" width="3.21875" style="61" customWidth="1"/>
    <col min="2" max="2" width="5" style="21" hidden="1" customWidth="1"/>
    <col min="4" max="4" width="10.6640625" customWidth="1"/>
    <col min="5" max="5" width="16.109375" customWidth="1"/>
    <col min="6" max="6" width="10.88671875" customWidth="1"/>
    <col min="7" max="7" width="11.6640625" customWidth="1"/>
    <col min="8" max="8" width="11.88671875" customWidth="1"/>
    <col min="9" max="10" width="5.88671875" customWidth="1"/>
    <col min="11" max="11" width="75.77734375" customWidth="1"/>
    <col min="12" max="12" width="36.33203125" customWidth="1"/>
    <col min="13" max="13" width="27.5546875" customWidth="1"/>
    <col min="14" max="14" width="81.77734375" style="282" hidden="1" customWidth="1"/>
    <col min="15" max="18" width="8.88671875" style="282" hidden="1" customWidth="1"/>
    <col min="19" max="19" width="13.21875" style="282" hidden="1" customWidth="1"/>
    <col min="20" max="20" width="8.88671875" style="282" hidden="1" customWidth="1"/>
    <col min="21" max="21" width="19.5546875" style="282" hidden="1" customWidth="1"/>
    <col min="22" max="22" width="12.88671875" style="282" hidden="1" customWidth="1"/>
    <col min="23" max="23" width="16.109375" style="282" hidden="1" customWidth="1"/>
    <col min="24" max="24" width="16" style="282" hidden="1" customWidth="1"/>
    <col min="25" max="32" width="8.88671875" style="282" hidden="1" customWidth="1"/>
    <col min="33" max="33" width="16.5546875" style="282" hidden="1" customWidth="1"/>
    <col min="34" max="52" width="8.88671875" style="282" hidden="1" customWidth="1"/>
    <col min="53" max="53" width="8.88671875" customWidth="1"/>
  </cols>
  <sheetData>
    <row r="1" spans="1:52" ht="7.8" customHeight="1" thickBot="1" x14ac:dyDescent="0.35"/>
    <row r="2" spans="1:52" ht="200.4" customHeight="1" thickBot="1" x14ac:dyDescent="0.35">
      <c r="A2" s="61" t="s">
        <v>188</v>
      </c>
      <c r="B2" s="159" t="s">
        <v>290</v>
      </c>
      <c r="C2" s="25" t="s">
        <v>24</v>
      </c>
      <c r="D2" s="26"/>
      <c r="E2" s="26"/>
      <c r="F2" s="26"/>
      <c r="G2" s="26"/>
      <c r="H2" s="26"/>
      <c r="I2" s="26"/>
      <c r="J2" s="26"/>
      <c r="K2" s="26"/>
      <c r="L2" s="26"/>
      <c r="M2" s="158"/>
    </row>
    <row r="3" spans="1:52" ht="125.4" customHeight="1" thickBot="1" x14ac:dyDescent="0.35">
      <c r="A3" s="61" t="s">
        <v>188</v>
      </c>
      <c r="B3" s="159" t="s">
        <v>188</v>
      </c>
      <c r="C3" s="27"/>
      <c r="D3" s="28"/>
      <c r="E3" s="28"/>
      <c r="F3" s="28"/>
      <c r="G3" s="28"/>
      <c r="H3" s="354" t="s">
        <v>355</v>
      </c>
      <c r="I3" s="354"/>
      <c r="J3" s="354"/>
      <c r="K3" s="354"/>
      <c r="L3" s="345" t="s">
        <v>570</v>
      </c>
      <c r="M3" s="346"/>
    </row>
    <row r="4" spans="1:52" ht="14.4" customHeight="1" thickBot="1" x14ac:dyDescent="0.35">
      <c r="A4" s="60" t="s">
        <v>188</v>
      </c>
      <c r="B4" s="159" t="s">
        <v>188</v>
      </c>
      <c r="C4" s="11"/>
      <c r="D4" s="12"/>
      <c r="E4" s="12"/>
      <c r="F4" s="12"/>
      <c r="G4" s="12"/>
      <c r="H4" s="12"/>
      <c r="I4" s="12"/>
      <c r="J4" s="12"/>
      <c r="K4" s="347" t="s">
        <v>358</v>
      </c>
      <c r="L4" s="12"/>
      <c r="M4" s="13"/>
    </row>
    <row r="5" spans="1:52" ht="16.8" thickBot="1" x14ac:dyDescent="0.35">
      <c r="A5" s="60" t="s">
        <v>188</v>
      </c>
      <c r="B5" s="159" t="s">
        <v>188</v>
      </c>
      <c r="C5" s="14"/>
      <c r="D5" s="5" t="s">
        <v>140</v>
      </c>
      <c r="E5" s="5"/>
      <c r="F5" s="6"/>
      <c r="G5" s="29" t="s">
        <v>183</v>
      </c>
      <c r="H5" s="6"/>
      <c r="I5" s="6"/>
      <c r="J5" s="6"/>
      <c r="K5" s="348"/>
      <c r="L5" s="6"/>
      <c r="M5" s="16"/>
    </row>
    <row r="6" spans="1:52" ht="15" thickBot="1" x14ac:dyDescent="0.35">
      <c r="A6" s="60" t="s">
        <v>188</v>
      </c>
      <c r="B6" s="159" t="s">
        <v>188</v>
      </c>
      <c r="C6" s="14"/>
      <c r="D6" s="6"/>
      <c r="E6" s="6"/>
      <c r="F6" s="6"/>
      <c r="G6" s="6"/>
      <c r="H6" s="6"/>
      <c r="I6" s="6"/>
      <c r="J6" s="6"/>
      <c r="K6" s="348"/>
      <c r="L6" s="6"/>
      <c r="M6" s="16"/>
    </row>
    <row r="7" spans="1:52" ht="16.8" thickBot="1" x14ac:dyDescent="0.35">
      <c r="A7" s="60" t="s">
        <v>188</v>
      </c>
      <c r="B7" s="159" t="s">
        <v>188</v>
      </c>
      <c r="C7" s="14"/>
      <c r="D7" s="5" t="s">
        <v>139</v>
      </c>
      <c r="E7" s="5"/>
      <c r="F7" s="6"/>
      <c r="G7" s="8" t="e">
        <f>G5*3.78541</f>
        <v>#VALUE!</v>
      </c>
      <c r="H7" s="4"/>
      <c r="I7" s="6"/>
      <c r="J7" s="6"/>
      <c r="K7" s="348"/>
      <c r="L7" s="6"/>
      <c r="M7" s="16"/>
    </row>
    <row r="8" spans="1:52" ht="7.2" customHeight="1" thickBot="1" x14ac:dyDescent="0.35">
      <c r="A8" s="60" t="s">
        <v>188</v>
      </c>
      <c r="B8" s="159" t="s">
        <v>188</v>
      </c>
      <c r="C8" s="18"/>
      <c r="D8" s="19"/>
      <c r="E8" s="19"/>
      <c r="F8" s="19"/>
      <c r="G8" s="19"/>
      <c r="H8" s="19"/>
      <c r="I8" s="19"/>
      <c r="J8" s="19"/>
      <c r="K8" s="349"/>
      <c r="L8" s="19"/>
      <c r="M8" s="20"/>
    </row>
    <row r="9" spans="1:52" s="21" customFormat="1" ht="7.2" customHeight="1" thickBot="1" x14ac:dyDescent="0.35">
      <c r="A9" s="61" t="s">
        <v>188</v>
      </c>
      <c r="B9" s="159" t="s">
        <v>188</v>
      </c>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row>
    <row r="10" spans="1:52" ht="15" thickBot="1" x14ac:dyDescent="0.35">
      <c r="A10" s="60" t="s">
        <v>188</v>
      </c>
      <c r="B10" s="159" t="s">
        <v>188</v>
      </c>
      <c r="C10" s="11"/>
      <c r="D10" s="12"/>
      <c r="E10" s="12"/>
      <c r="F10" s="12"/>
      <c r="G10" s="12"/>
      <c r="H10" s="12"/>
      <c r="I10" s="12"/>
      <c r="J10" s="12"/>
      <c r="K10" s="12"/>
      <c r="L10" s="12"/>
      <c r="M10" s="13"/>
    </row>
    <row r="11" spans="1:52" ht="28.2" customHeight="1" thickBot="1" x14ac:dyDescent="0.45">
      <c r="A11" s="60" t="s">
        <v>188</v>
      </c>
      <c r="B11" s="159" t="s">
        <v>188</v>
      </c>
      <c r="C11" s="14"/>
      <c r="D11" s="169" t="s">
        <v>38</v>
      </c>
      <c r="E11" s="9"/>
      <c r="F11" s="9"/>
      <c r="G11" s="9"/>
      <c r="H11" s="9"/>
      <c r="I11" s="9"/>
      <c r="J11" s="10"/>
      <c r="K11" s="7"/>
      <c r="L11" s="7"/>
      <c r="M11" s="22"/>
      <c r="N11" s="283"/>
    </row>
    <row r="12" spans="1:52" ht="15" thickBot="1" x14ac:dyDescent="0.35">
      <c r="A12" s="60" t="s">
        <v>188</v>
      </c>
      <c r="B12" s="159" t="s">
        <v>188</v>
      </c>
      <c r="C12" s="14"/>
      <c r="D12" s="6"/>
      <c r="E12" s="6"/>
      <c r="F12" s="6"/>
      <c r="G12" s="6"/>
      <c r="H12" s="6"/>
      <c r="I12" s="6"/>
      <c r="J12" s="6"/>
      <c r="K12" s="6"/>
      <c r="L12" s="6"/>
      <c r="M12" s="16"/>
    </row>
    <row r="13" spans="1:52" ht="8.4" customHeight="1" thickBot="1" x14ac:dyDescent="0.35">
      <c r="A13" s="60" t="s">
        <v>188</v>
      </c>
      <c r="B13" s="159" t="s">
        <v>188</v>
      </c>
      <c r="C13" s="14"/>
      <c r="D13" s="11"/>
      <c r="E13" s="12"/>
      <c r="F13" s="12"/>
      <c r="G13" s="12"/>
      <c r="H13" s="12"/>
      <c r="I13" s="12"/>
      <c r="J13" s="12"/>
      <c r="K13" s="12"/>
      <c r="L13" s="13"/>
      <c r="M13" s="16"/>
    </row>
    <row r="14" spans="1:52" ht="18.600000000000001" thickBot="1" x14ac:dyDescent="0.4">
      <c r="A14" s="60" t="s">
        <v>188</v>
      </c>
      <c r="B14" s="159" t="s">
        <v>188</v>
      </c>
      <c r="C14" s="14"/>
      <c r="D14" s="14"/>
      <c r="E14" s="23" t="s">
        <v>25</v>
      </c>
      <c r="F14" s="6"/>
      <c r="G14" s="31" t="s">
        <v>183</v>
      </c>
      <c r="H14" s="6" t="s">
        <v>26</v>
      </c>
      <c r="I14" s="6"/>
      <c r="J14" s="6"/>
      <c r="K14" s="15" t="s">
        <v>7</v>
      </c>
      <c r="L14" s="16"/>
      <c r="M14" s="16"/>
    </row>
    <row r="15" spans="1:52" ht="120" customHeight="1" thickBot="1" x14ac:dyDescent="0.35">
      <c r="A15" s="60" t="s">
        <v>188</v>
      </c>
      <c r="B15" s="159" t="s">
        <v>188</v>
      </c>
      <c r="C15" s="14"/>
      <c r="D15" s="14"/>
      <c r="E15" s="6"/>
      <c r="F15" s="6"/>
      <c r="G15" s="6"/>
      <c r="H15" s="6"/>
      <c r="I15" s="6"/>
      <c r="J15" s="6"/>
      <c r="K15" s="2" t="str">
        <f>IF(AND(G14&gt;=O16,G14&lt;=P16),N16,IF(AND(G14&gt;=O17,G14&lt;=P17),N17,IF(AND(G14&gt;=O18,G14&lt;=P18),N18,IF(AND(G14&gt;=O19,G14&lt;=P19),N19,IF(AND(G14&gt;=O20,G14&lt;=P20),N20,IF(AND(G14&gt;=O21,G14&lt;=P21),N21,N22))))))</f>
        <v>Verify Data Entry</v>
      </c>
      <c r="L15" s="16"/>
      <c r="M15" s="16"/>
      <c r="O15" s="282" t="s">
        <v>0</v>
      </c>
      <c r="P15" s="282" t="s">
        <v>1</v>
      </c>
    </row>
    <row r="16" spans="1:52" ht="72" hidden="1" x14ac:dyDescent="0.3">
      <c r="A16" s="60"/>
      <c r="B16" s="159"/>
      <c r="C16" s="14"/>
      <c r="D16" s="14"/>
      <c r="E16" s="6"/>
      <c r="F16" s="6"/>
      <c r="G16" s="6"/>
      <c r="H16" s="6"/>
      <c r="I16" s="6"/>
      <c r="J16" s="6"/>
      <c r="K16" s="1"/>
      <c r="L16" s="16"/>
      <c r="M16" s="16"/>
      <c r="N16" s="284" t="s">
        <v>291</v>
      </c>
      <c r="O16" s="282">
        <v>20</v>
      </c>
      <c r="P16" s="282">
        <v>25</v>
      </c>
    </row>
    <row r="17" spans="1:24" ht="72" hidden="1" x14ac:dyDescent="0.3">
      <c r="A17" s="60"/>
      <c r="B17" s="159"/>
      <c r="C17" s="14"/>
      <c r="D17" s="14"/>
      <c r="E17" s="6"/>
      <c r="F17" s="6"/>
      <c r="G17" s="6"/>
      <c r="H17" s="6"/>
      <c r="I17" s="6"/>
      <c r="J17" s="6"/>
      <c r="K17" s="1"/>
      <c r="L17" s="16"/>
      <c r="M17" s="16"/>
      <c r="N17" s="284" t="s">
        <v>292</v>
      </c>
      <c r="O17" s="282">
        <v>25</v>
      </c>
      <c r="P17" s="282">
        <v>28</v>
      </c>
    </row>
    <row r="18" spans="1:24" ht="100.8" hidden="1" x14ac:dyDescent="0.3">
      <c r="A18" s="60"/>
      <c r="B18" s="159"/>
      <c r="C18" s="14"/>
      <c r="D18" s="14"/>
      <c r="E18" s="6"/>
      <c r="F18" s="6"/>
      <c r="G18" s="6"/>
      <c r="H18" s="6"/>
      <c r="I18" s="6"/>
      <c r="J18" s="6"/>
      <c r="K18" s="1"/>
      <c r="L18" s="16"/>
      <c r="M18" s="16"/>
      <c r="N18" s="284" t="s">
        <v>293</v>
      </c>
      <c r="O18" s="282">
        <v>28</v>
      </c>
      <c r="P18" s="282">
        <v>33</v>
      </c>
    </row>
    <row r="19" spans="1:24" hidden="1" x14ac:dyDescent="0.3">
      <c r="A19" s="60"/>
      <c r="B19" s="159"/>
      <c r="C19" s="14"/>
      <c r="D19" s="14"/>
      <c r="E19" s="6"/>
      <c r="F19" s="6"/>
      <c r="G19" s="6"/>
      <c r="H19" s="6"/>
      <c r="I19" s="6"/>
      <c r="J19" s="6"/>
      <c r="K19" s="1"/>
      <c r="L19" s="16"/>
      <c r="M19" s="16"/>
      <c r="N19" s="284" t="s">
        <v>360</v>
      </c>
      <c r="O19" s="282">
        <v>33</v>
      </c>
      <c r="P19" s="282">
        <v>35</v>
      </c>
    </row>
    <row r="20" spans="1:24" ht="100.8" hidden="1" x14ac:dyDescent="0.3">
      <c r="A20" s="60"/>
      <c r="B20" s="159"/>
      <c r="C20" s="14"/>
      <c r="D20" s="14"/>
      <c r="E20" s="6"/>
      <c r="F20" s="6"/>
      <c r="G20" s="6"/>
      <c r="H20" s="6"/>
      <c r="I20" s="6"/>
      <c r="J20" s="6"/>
      <c r="K20" s="1"/>
      <c r="L20" s="16"/>
      <c r="M20" s="16"/>
      <c r="N20" s="284" t="s">
        <v>294</v>
      </c>
      <c r="O20" s="282">
        <v>35</v>
      </c>
      <c r="P20" s="282">
        <v>38</v>
      </c>
    </row>
    <row r="21" spans="1:24" ht="100.8" hidden="1" x14ac:dyDescent="0.3">
      <c r="A21" s="60"/>
      <c r="B21" s="159"/>
      <c r="C21" s="14"/>
      <c r="D21" s="14"/>
      <c r="E21" s="6"/>
      <c r="F21" s="6"/>
      <c r="G21" s="6"/>
      <c r="H21" s="6"/>
      <c r="I21" s="6"/>
      <c r="J21" s="6"/>
      <c r="K21" s="1"/>
      <c r="L21" s="16"/>
      <c r="M21" s="16"/>
      <c r="N21" s="284" t="s">
        <v>295</v>
      </c>
      <c r="O21" s="282">
        <v>38</v>
      </c>
      <c r="P21" s="282">
        <v>45</v>
      </c>
    </row>
    <row r="22" spans="1:24" hidden="1" x14ac:dyDescent="0.3">
      <c r="A22" s="60"/>
      <c r="B22" s="159"/>
      <c r="C22" s="14"/>
      <c r="D22" s="14"/>
      <c r="E22" s="6"/>
      <c r="F22" s="6"/>
      <c r="G22" s="6"/>
      <c r="H22" s="6"/>
      <c r="I22" s="6"/>
      <c r="J22" s="6"/>
      <c r="L22" s="16"/>
      <c r="M22" s="16"/>
      <c r="N22" s="282" t="s">
        <v>5</v>
      </c>
    </row>
    <row r="23" spans="1:24" x14ac:dyDescent="0.3">
      <c r="A23" s="60" t="s">
        <v>188</v>
      </c>
      <c r="B23" s="159" t="s">
        <v>188</v>
      </c>
      <c r="C23" s="14"/>
      <c r="D23" s="14"/>
      <c r="E23" s="6"/>
      <c r="F23" s="6"/>
      <c r="G23" s="6"/>
      <c r="H23" s="6"/>
      <c r="I23" s="6"/>
      <c r="J23" s="6"/>
      <c r="K23" s="6"/>
      <c r="L23" s="16"/>
      <c r="M23" s="16"/>
    </row>
    <row r="24" spans="1:24" x14ac:dyDescent="0.3">
      <c r="A24" s="60" t="s">
        <v>188</v>
      </c>
      <c r="B24" s="159" t="s">
        <v>188</v>
      </c>
      <c r="C24" s="14"/>
      <c r="D24" s="14"/>
      <c r="E24" s="15" t="str">
        <f>IF(AND(G14&gt;=0,G14&lt;=34),N25,IF(AND(G14&gt;=34,G14&lt;=45),N26,N27))</f>
        <v xml:space="preserve">Verify Data Entry </v>
      </c>
      <c r="F24" s="6"/>
      <c r="G24" s="6"/>
      <c r="H24" s="6"/>
      <c r="I24" s="6"/>
      <c r="J24" s="6"/>
      <c r="K24" s="6"/>
      <c r="L24" s="16"/>
      <c r="M24" s="16"/>
    </row>
    <row r="25" spans="1:24" ht="28.8" hidden="1" x14ac:dyDescent="0.3">
      <c r="A25" s="60"/>
      <c r="B25" s="159"/>
      <c r="C25" s="14"/>
      <c r="D25" s="14"/>
      <c r="E25" s="17"/>
      <c r="F25" s="6"/>
      <c r="G25" s="4"/>
      <c r="H25" s="6"/>
      <c r="I25" s="6"/>
      <c r="J25" s="6"/>
      <c r="K25" s="6"/>
      <c r="L25" s="16"/>
      <c r="M25" s="16"/>
      <c r="N25" s="284" t="s">
        <v>28</v>
      </c>
    </row>
    <row r="26" spans="1:24" ht="28.8" hidden="1" x14ac:dyDescent="0.3">
      <c r="A26" s="60"/>
      <c r="B26" s="159"/>
      <c r="C26" s="14"/>
      <c r="D26" s="14"/>
      <c r="E26" s="6"/>
      <c r="F26" s="6"/>
      <c r="G26" s="6"/>
      <c r="H26" s="6"/>
      <c r="I26" s="6"/>
      <c r="J26" s="6"/>
      <c r="K26" s="6"/>
      <c r="L26" s="16"/>
      <c r="M26" s="16"/>
      <c r="N26" s="284" t="s">
        <v>29</v>
      </c>
    </row>
    <row r="27" spans="1:24" hidden="1" x14ac:dyDescent="0.3">
      <c r="A27" s="60"/>
      <c r="B27" s="159"/>
      <c r="C27" s="14"/>
      <c r="D27" s="14"/>
      <c r="E27" s="6"/>
      <c r="F27" s="6"/>
      <c r="G27" s="6"/>
      <c r="H27" s="6"/>
      <c r="I27" s="6"/>
      <c r="J27" s="6"/>
      <c r="K27" s="6"/>
      <c r="L27" s="16"/>
      <c r="M27" s="16"/>
      <c r="N27" s="284" t="s">
        <v>350</v>
      </c>
    </row>
    <row r="28" spans="1:24" hidden="1" x14ac:dyDescent="0.3">
      <c r="A28" s="60"/>
      <c r="B28" s="159"/>
      <c r="C28" s="14"/>
      <c r="D28" s="14"/>
      <c r="E28" s="6"/>
      <c r="F28" s="6"/>
      <c r="G28" s="6"/>
      <c r="H28" s="6"/>
      <c r="I28" s="6"/>
      <c r="J28" s="6"/>
      <c r="K28" s="6"/>
      <c r="L28" s="16"/>
      <c r="M28" s="16"/>
      <c r="N28" s="284"/>
    </row>
    <row r="29" spans="1:24" hidden="1" x14ac:dyDescent="0.3">
      <c r="A29" s="62"/>
      <c r="B29" s="159"/>
      <c r="C29" s="14"/>
      <c r="D29" s="14"/>
      <c r="E29" s="6"/>
      <c r="F29" s="6"/>
      <c r="G29" s="6"/>
      <c r="H29" s="6"/>
      <c r="I29" s="6"/>
      <c r="J29" s="6"/>
      <c r="K29" s="6"/>
      <c r="L29" s="16"/>
      <c r="M29" s="16"/>
    </row>
    <row r="30" spans="1:24" ht="15" thickBot="1" x14ac:dyDescent="0.35">
      <c r="A30" s="61" t="s">
        <v>188</v>
      </c>
      <c r="B30" s="159" t="s">
        <v>188</v>
      </c>
      <c r="C30" s="14"/>
      <c r="D30" s="18"/>
      <c r="E30" s="19"/>
      <c r="F30" s="19"/>
      <c r="G30" s="19"/>
      <c r="H30" s="19"/>
      <c r="I30" s="19"/>
      <c r="J30" s="19"/>
      <c r="K30" s="19"/>
      <c r="L30" s="20"/>
      <c r="M30" s="16"/>
      <c r="X30" s="285"/>
    </row>
    <row r="31" spans="1:24" ht="15" thickBot="1" x14ac:dyDescent="0.35">
      <c r="A31" s="60" t="s">
        <v>188</v>
      </c>
      <c r="B31" s="159" t="s">
        <v>188</v>
      </c>
      <c r="C31" s="14"/>
      <c r="D31" s="6"/>
      <c r="E31" s="6"/>
      <c r="F31" s="6"/>
      <c r="G31" s="6"/>
      <c r="H31" s="6"/>
      <c r="I31" s="6"/>
      <c r="J31" s="6"/>
      <c r="K31" s="6"/>
      <c r="L31" s="6"/>
      <c r="M31" s="16"/>
    </row>
    <row r="32" spans="1:24" ht="8.4" customHeight="1" thickBot="1" x14ac:dyDescent="0.35">
      <c r="A32" s="60" t="s">
        <v>188</v>
      </c>
      <c r="B32" s="159" t="s">
        <v>188</v>
      </c>
      <c r="C32" s="14"/>
      <c r="D32" s="11"/>
      <c r="E32" s="12"/>
      <c r="F32" s="12"/>
      <c r="G32" s="12"/>
      <c r="H32" s="12"/>
      <c r="I32" s="12"/>
      <c r="J32" s="12"/>
      <c r="K32" s="12"/>
      <c r="L32" s="13"/>
      <c r="M32" s="16"/>
    </row>
    <row r="33" spans="1:52" ht="18.600000000000001" thickBot="1" x14ac:dyDescent="0.4">
      <c r="A33" s="60" t="s">
        <v>188</v>
      </c>
      <c r="B33" s="159" t="s">
        <v>188</v>
      </c>
      <c r="C33" s="14"/>
      <c r="D33" s="14"/>
      <c r="E33" s="23" t="s">
        <v>324</v>
      </c>
      <c r="F33" s="6"/>
      <c r="G33" s="31" t="s">
        <v>183</v>
      </c>
      <c r="H33" s="6" t="s">
        <v>31</v>
      </c>
      <c r="I33" s="6"/>
      <c r="J33" s="6"/>
      <c r="K33" s="15" t="s">
        <v>7</v>
      </c>
      <c r="L33" s="16"/>
      <c r="M33" s="16"/>
    </row>
    <row r="34" spans="1:52" ht="120" customHeight="1" thickBot="1" x14ac:dyDescent="0.35">
      <c r="A34" s="60" t="s">
        <v>188</v>
      </c>
      <c r="B34" s="159" t="s">
        <v>188</v>
      </c>
      <c r="C34" s="14"/>
      <c r="D34" s="14"/>
      <c r="E34" s="6"/>
      <c r="F34" s="6"/>
      <c r="G34" s="6"/>
      <c r="H34" s="6"/>
      <c r="I34" s="6"/>
      <c r="J34" s="6"/>
      <c r="K34" s="2" t="str">
        <f>IF(AND(G33&gt;=O35,G33&lt;=P35),N35,IF(AND(G33&gt;=O36,G33&lt;=P36),N36,IF(AND(G33&gt;=O37,G33&lt;=P37),N37,IF(AND(G33&gt;=O38,G33&lt;=P38),N38,IF(AND(G33&gt;=O39,G33&lt;=P39),N39,IF(AND(G33&gt;=O40,G33&lt;=P40),N40,N41))))))</f>
        <v>Verify Data Entry</v>
      </c>
      <c r="L34" s="16"/>
      <c r="M34" s="16"/>
      <c r="O34" s="282" t="s">
        <v>0</v>
      </c>
      <c r="P34" s="282" t="s">
        <v>1</v>
      </c>
    </row>
    <row r="35" spans="1:52" ht="115.2" hidden="1" x14ac:dyDescent="0.3">
      <c r="A35" s="60"/>
      <c r="B35" s="159"/>
      <c r="C35" s="14"/>
      <c r="D35" s="14"/>
      <c r="E35" s="6"/>
      <c r="F35" s="6"/>
      <c r="G35" s="6"/>
      <c r="H35" s="6"/>
      <c r="I35" s="6"/>
      <c r="J35" s="6"/>
      <c r="K35" s="1"/>
      <c r="L35" s="16"/>
      <c r="M35" s="16"/>
      <c r="N35" s="284" t="s">
        <v>32</v>
      </c>
      <c r="O35" s="282">
        <v>4</v>
      </c>
      <c r="P35" s="282">
        <v>6.5</v>
      </c>
    </row>
    <row r="36" spans="1:52" ht="86.4" hidden="1" x14ac:dyDescent="0.3">
      <c r="A36" s="60"/>
      <c r="B36" s="159"/>
      <c r="C36" s="14"/>
      <c r="D36" s="14"/>
      <c r="E36" s="6"/>
      <c r="F36" s="6"/>
      <c r="G36" s="6"/>
      <c r="H36" s="6"/>
      <c r="I36" s="6"/>
      <c r="J36" s="6"/>
      <c r="K36" s="1"/>
      <c r="L36" s="16"/>
      <c r="M36" s="16"/>
      <c r="N36" s="284" t="s">
        <v>33</v>
      </c>
      <c r="O36" s="282">
        <v>6.5</v>
      </c>
      <c r="P36" s="282">
        <v>7.2</v>
      </c>
    </row>
    <row r="37" spans="1:52" ht="86.4" hidden="1" x14ac:dyDescent="0.3">
      <c r="A37" s="60"/>
      <c r="B37" s="159"/>
      <c r="C37" s="14"/>
      <c r="D37" s="14"/>
      <c r="E37" s="6"/>
      <c r="F37" s="6"/>
      <c r="G37" s="6"/>
      <c r="H37" s="6"/>
      <c r="I37" s="6"/>
      <c r="J37" s="6"/>
      <c r="K37" s="1"/>
      <c r="L37" s="16"/>
      <c r="M37" s="16"/>
      <c r="N37" s="284" t="s">
        <v>34</v>
      </c>
      <c r="O37" s="282">
        <v>7.2</v>
      </c>
      <c r="P37" s="282">
        <v>7.8</v>
      </c>
    </row>
    <row r="38" spans="1:52" hidden="1" x14ac:dyDescent="0.3">
      <c r="A38" s="60"/>
      <c r="B38" s="159"/>
      <c r="C38" s="14"/>
      <c r="D38" s="14"/>
      <c r="E38" s="6"/>
      <c r="F38" s="6"/>
      <c r="G38" s="6"/>
      <c r="H38" s="6"/>
      <c r="I38" s="6"/>
      <c r="J38" s="6"/>
      <c r="K38" s="1"/>
      <c r="L38" s="16"/>
      <c r="M38" s="16"/>
      <c r="N38" s="284" t="s">
        <v>35</v>
      </c>
      <c r="O38" s="282">
        <v>7.8</v>
      </c>
      <c r="P38" s="282">
        <v>8.5</v>
      </c>
    </row>
    <row r="39" spans="1:52" ht="100.8" hidden="1" x14ac:dyDescent="0.3">
      <c r="A39" s="60"/>
      <c r="B39" s="159"/>
      <c r="C39" s="14"/>
      <c r="D39" s="14"/>
      <c r="E39" s="6"/>
      <c r="F39" s="6"/>
      <c r="G39" s="6"/>
      <c r="H39" s="6"/>
      <c r="I39" s="6"/>
      <c r="J39" s="6"/>
      <c r="K39" s="1"/>
      <c r="L39" s="16"/>
      <c r="M39" s="16"/>
      <c r="N39" s="284" t="s">
        <v>36</v>
      </c>
      <c r="O39" s="282">
        <v>8.5</v>
      </c>
      <c r="P39" s="282">
        <v>11</v>
      </c>
    </row>
    <row r="40" spans="1:52" ht="100.8" hidden="1" x14ac:dyDescent="0.3">
      <c r="A40" s="60"/>
      <c r="B40" s="159"/>
      <c r="C40" s="14"/>
      <c r="D40" s="14"/>
      <c r="E40" s="6"/>
      <c r="F40" s="6"/>
      <c r="G40" s="6"/>
      <c r="H40" s="6"/>
      <c r="I40" s="6"/>
      <c r="J40" s="6"/>
      <c r="K40" s="1"/>
      <c r="L40" s="16"/>
      <c r="M40" s="16"/>
      <c r="N40" s="284" t="s">
        <v>37</v>
      </c>
      <c r="O40" s="282">
        <v>11</v>
      </c>
      <c r="P40" s="282">
        <v>14</v>
      </c>
    </row>
    <row r="41" spans="1:52" hidden="1" x14ac:dyDescent="0.3">
      <c r="A41" s="60"/>
      <c r="B41" s="159"/>
      <c r="C41" s="14"/>
      <c r="D41" s="14"/>
      <c r="E41" s="6"/>
      <c r="F41" s="6"/>
      <c r="G41" s="6"/>
      <c r="H41" s="6"/>
      <c r="I41" s="6"/>
      <c r="J41" s="6"/>
      <c r="L41" s="16"/>
      <c r="M41" s="16"/>
      <c r="N41" s="282" t="s">
        <v>5</v>
      </c>
    </row>
    <row r="42" spans="1:52" hidden="1" x14ac:dyDescent="0.3">
      <c r="A42" s="60"/>
      <c r="B42" s="159"/>
      <c r="C42" s="14"/>
      <c r="D42" s="14"/>
      <c r="E42" s="6"/>
      <c r="F42" s="6"/>
      <c r="G42" s="6"/>
      <c r="H42" s="6"/>
      <c r="I42" s="6"/>
      <c r="J42" s="6"/>
      <c r="K42" s="6"/>
      <c r="L42" s="16"/>
      <c r="M42" s="16"/>
    </row>
    <row r="43" spans="1:52" hidden="1" x14ac:dyDescent="0.3">
      <c r="A43" s="60"/>
      <c r="B43" s="159"/>
      <c r="C43" s="14"/>
      <c r="D43" s="14"/>
      <c r="E43" s="6"/>
      <c r="F43" s="6"/>
      <c r="G43" s="6"/>
      <c r="H43" s="6"/>
      <c r="I43" s="6"/>
      <c r="J43" s="6"/>
      <c r="K43" s="6"/>
      <c r="L43" s="16"/>
      <c r="M43" s="16"/>
      <c r="N43" s="284"/>
    </row>
    <row r="44" spans="1:52" hidden="1" x14ac:dyDescent="0.3">
      <c r="A44" s="60"/>
      <c r="B44" s="159"/>
      <c r="C44" s="14"/>
      <c r="D44" s="14"/>
      <c r="E44" s="6"/>
      <c r="F44" s="6"/>
      <c r="G44" s="6"/>
      <c r="H44" s="6"/>
      <c r="I44" s="6"/>
      <c r="J44" s="6"/>
      <c r="K44" s="6"/>
      <c r="L44" s="16"/>
      <c r="M44" s="16"/>
      <c r="N44" s="284"/>
    </row>
    <row r="45" spans="1:52" hidden="1" x14ac:dyDescent="0.3">
      <c r="A45" s="62"/>
      <c r="B45" s="159"/>
      <c r="C45" s="14"/>
      <c r="D45" s="14"/>
      <c r="E45" s="6"/>
      <c r="F45" s="6"/>
      <c r="G45" s="6"/>
      <c r="H45" s="6"/>
      <c r="I45" s="6"/>
      <c r="J45" s="6"/>
      <c r="K45" s="6"/>
      <c r="L45" s="16"/>
      <c r="M45" s="16"/>
    </row>
    <row r="46" spans="1:52" ht="15" thickBot="1" x14ac:dyDescent="0.35">
      <c r="A46" s="61" t="s">
        <v>188</v>
      </c>
      <c r="B46" s="159" t="s">
        <v>188</v>
      </c>
      <c r="C46" s="14"/>
      <c r="D46" s="18"/>
      <c r="E46" s="19"/>
      <c r="F46" s="19"/>
      <c r="G46" s="19"/>
      <c r="H46" s="19"/>
      <c r="I46" s="19"/>
      <c r="J46" s="19"/>
      <c r="K46" s="19"/>
      <c r="L46" s="20"/>
      <c r="M46" s="16"/>
      <c r="X46" s="285"/>
    </row>
    <row r="47" spans="1:52" ht="15" thickBot="1" x14ac:dyDescent="0.35">
      <c r="A47" s="61" t="s">
        <v>188</v>
      </c>
      <c r="B47" s="159" t="s">
        <v>188</v>
      </c>
      <c r="C47" s="18"/>
      <c r="D47" s="19"/>
      <c r="E47" s="19"/>
      <c r="F47" s="19"/>
      <c r="G47" s="19"/>
      <c r="H47" s="19"/>
      <c r="I47" s="19"/>
      <c r="J47" s="19"/>
      <c r="K47" s="19"/>
      <c r="L47" s="19"/>
      <c r="M47" s="20"/>
    </row>
    <row r="48" spans="1:52" s="21" customFormat="1" ht="7.2" customHeight="1" thickBot="1" x14ac:dyDescent="0.35">
      <c r="A48" s="61" t="s">
        <v>188</v>
      </c>
      <c r="B48" s="159" t="s">
        <v>188</v>
      </c>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row>
    <row r="49" spans="1:16" ht="15" thickBot="1" x14ac:dyDescent="0.35">
      <c r="A49" s="60" t="s">
        <v>188</v>
      </c>
      <c r="B49" s="159" t="s">
        <v>188</v>
      </c>
      <c r="C49" s="11"/>
      <c r="D49" s="12"/>
      <c r="E49" s="12"/>
      <c r="F49" s="12"/>
      <c r="G49" s="12"/>
      <c r="H49" s="12"/>
      <c r="I49" s="12"/>
      <c r="J49" s="12"/>
      <c r="K49" s="12"/>
      <c r="L49" s="12"/>
      <c r="M49" s="13"/>
    </row>
    <row r="50" spans="1:16" ht="28.2" customHeight="1" thickBot="1" x14ac:dyDescent="0.45">
      <c r="A50" s="60" t="s">
        <v>188</v>
      </c>
      <c r="B50" s="159" t="s">
        <v>188</v>
      </c>
      <c r="C50" s="14"/>
      <c r="D50" s="169" t="s">
        <v>23</v>
      </c>
      <c r="E50" s="9"/>
      <c r="F50" s="9"/>
      <c r="G50" s="9"/>
      <c r="H50" s="9"/>
      <c r="I50" s="9"/>
      <c r="J50" s="10"/>
      <c r="K50" s="7"/>
      <c r="L50" s="7"/>
      <c r="M50" s="22"/>
      <c r="N50" s="283"/>
    </row>
    <row r="51" spans="1:16" ht="15" thickBot="1" x14ac:dyDescent="0.35">
      <c r="A51" s="60" t="s">
        <v>188</v>
      </c>
      <c r="B51" s="159" t="s">
        <v>188</v>
      </c>
      <c r="C51" s="14"/>
      <c r="D51" s="6"/>
      <c r="E51" s="6"/>
      <c r="F51" s="6"/>
      <c r="G51" s="6"/>
      <c r="H51" s="6"/>
      <c r="I51" s="6"/>
      <c r="J51" s="6"/>
      <c r="K51" s="6"/>
      <c r="L51" s="6"/>
      <c r="M51" s="16"/>
    </row>
    <row r="52" spans="1:16" ht="8.4" customHeight="1" thickBot="1" x14ac:dyDescent="0.35">
      <c r="A52" s="60" t="s">
        <v>188</v>
      </c>
      <c r="B52" s="159" t="s">
        <v>188</v>
      </c>
      <c r="C52" s="14"/>
      <c r="D52" s="11"/>
      <c r="E52" s="12"/>
      <c r="F52" s="12"/>
      <c r="G52" s="12"/>
      <c r="H52" s="12"/>
      <c r="I52" s="12"/>
      <c r="J52" s="12"/>
      <c r="K52" s="12"/>
      <c r="L52" s="13"/>
      <c r="M52" s="16"/>
    </row>
    <row r="53" spans="1:16" ht="18.600000000000001" thickBot="1" x14ac:dyDescent="0.4">
      <c r="A53" s="60" t="s">
        <v>188</v>
      </c>
      <c r="B53" s="159" t="s">
        <v>188</v>
      </c>
      <c r="C53" s="14"/>
      <c r="D53" s="14"/>
      <c r="E53" s="23" t="s">
        <v>3</v>
      </c>
      <c r="F53" s="6"/>
      <c r="G53" s="31" t="s">
        <v>183</v>
      </c>
      <c r="H53" s="6" t="s">
        <v>4</v>
      </c>
      <c r="I53" s="6"/>
      <c r="J53" s="6"/>
      <c r="K53" s="15" t="s">
        <v>7</v>
      </c>
      <c r="L53" s="16"/>
      <c r="M53" s="16"/>
    </row>
    <row r="54" spans="1:16" ht="135.44999999999999" customHeight="1" thickBot="1" x14ac:dyDescent="0.35">
      <c r="A54" s="60" t="s">
        <v>188</v>
      </c>
      <c r="B54" s="159" t="s">
        <v>188</v>
      </c>
      <c r="C54" s="14"/>
      <c r="D54" s="14"/>
      <c r="E54" s="6"/>
      <c r="F54" s="6"/>
      <c r="G54" s="6"/>
      <c r="H54" s="6"/>
      <c r="I54" s="6"/>
      <c r="J54" s="6"/>
      <c r="K54" s="2" t="str">
        <f>IF(AND(G53&gt;=O55,G53&lt;=P55),N55,IF(AND(G53&gt;=O56,G53&lt;=P56),N56,IF(AND(G53&gt;=O57,G53&lt;=P57),N57,IF(AND(G53&gt;=O58,G53&lt;=P58),N58,IF(AND(G53&gt;=O59,G53&lt;=P59),N59,IF(AND(G53&gt;=O60,G53&lt;=P60),N60,N61))))))</f>
        <v>Verify Data Entry</v>
      </c>
      <c r="L54" s="16"/>
      <c r="M54" s="16"/>
      <c r="O54" s="282" t="s">
        <v>0</v>
      </c>
      <c r="P54" s="282" t="s">
        <v>1</v>
      </c>
    </row>
    <row r="55" spans="1:16" ht="72" hidden="1" x14ac:dyDescent="0.3">
      <c r="A55" s="60"/>
      <c r="B55" s="159"/>
      <c r="C55" s="14"/>
      <c r="D55" s="14"/>
      <c r="E55" s="6"/>
      <c r="F55" s="6"/>
      <c r="G55" s="6"/>
      <c r="H55" s="6"/>
      <c r="I55" s="6"/>
      <c r="J55" s="6"/>
      <c r="K55" s="1"/>
      <c r="L55" s="16"/>
      <c r="M55" s="16"/>
      <c r="N55" s="284" t="s">
        <v>550</v>
      </c>
      <c r="O55" s="282">
        <v>200</v>
      </c>
      <c r="P55" s="282">
        <v>359.99</v>
      </c>
    </row>
    <row r="56" spans="1:16" ht="72" hidden="1" x14ac:dyDescent="0.3">
      <c r="A56" s="60"/>
      <c r="B56" s="159"/>
      <c r="C56" s="14"/>
      <c r="D56" s="14"/>
      <c r="E56" s="6"/>
      <c r="F56" s="6"/>
      <c r="G56" s="6"/>
      <c r="H56" s="6"/>
      <c r="I56" s="6"/>
      <c r="J56" s="6"/>
      <c r="K56" s="1"/>
      <c r="L56" s="16"/>
      <c r="M56" s="16"/>
      <c r="N56" s="284" t="s">
        <v>551</v>
      </c>
      <c r="O56" s="282">
        <v>360</v>
      </c>
      <c r="P56" s="282">
        <v>399.99</v>
      </c>
    </row>
    <row r="57" spans="1:16" ht="72" hidden="1" x14ac:dyDescent="0.3">
      <c r="A57" s="60"/>
      <c r="B57" s="159"/>
      <c r="C57" s="14"/>
      <c r="D57" s="14"/>
      <c r="E57" s="6"/>
      <c r="F57" s="6"/>
      <c r="G57" s="6"/>
      <c r="H57" s="6"/>
      <c r="I57" s="6"/>
      <c r="J57" s="6"/>
      <c r="K57" s="1"/>
      <c r="L57" s="16"/>
      <c r="M57" s="16"/>
      <c r="N57" s="284" t="s">
        <v>552</v>
      </c>
      <c r="O57" s="282">
        <v>400</v>
      </c>
      <c r="P57" s="282">
        <v>419.99</v>
      </c>
    </row>
    <row r="58" spans="1:16" ht="129.6" hidden="1" x14ac:dyDescent="0.3">
      <c r="A58" s="60"/>
      <c r="B58" s="159"/>
      <c r="C58" s="14"/>
      <c r="D58" s="14"/>
      <c r="E58" s="6"/>
      <c r="F58" s="6"/>
      <c r="G58" s="6"/>
      <c r="H58" s="6"/>
      <c r="I58" s="6"/>
      <c r="J58" s="6"/>
      <c r="K58" s="1"/>
      <c r="L58" s="16"/>
      <c r="M58" s="16"/>
      <c r="N58" s="284" t="s">
        <v>553</v>
      </c>
      <c r="O58" s="282">
        <v>420</v>
      </c>
      <c r="P58" s="282">
        <v>439.99</v>
      </c>
    </row>
    <row r="59" spans="1:16" ht="72" hidden="1" x14ac:dyDescent="0.3">
      <c r="A59" s="60"/>
      <c r="B59" s="159"/>
      <c r="C59" s="14"/>
      <c r="D59" s="14"/>
      <c r="E59" s="6"/>
      <c r="F59" s="6"/>
      <c r="G59" s="6"/>
      <c r="H59" s="6"/>
      <c r="I59" s="6"/>
      <c r="J59" s="6"/>
      <c r="K59" s="1"/>
      <c r="L59" s="16"/>
      <c r="M59" s="16"/>
      <c r="N59" s="284" t="s">
        <v>6</v>
      </c>
      <c r="O59" s="282">
        <v>440</v>
      </c>
      <c r="P59" s="282">
        <v>519.99</v>
      </c>
    </row>
    <row r="60" spans="1:16" ht="115.2" hidden="1" x14ac:dyDescent="0.3">
      <c r="A60" s="60"/>
      <c r="B60" s="159"/>
      <c r="C60" s="14"/>
      <c r="D60" s="14"/>
      <c r="E60" s="6"/>
      <c r="F60" s="6"/>
      <c r="G60" s="6"/>
      <c r="H60" s="6"/>
      <c r="I60" s="6"/>
      <c r="J60" s="6"/>
      <c r="K60" s="1"/>
      <c r="L60" s="16"/>
      <c r="M60" s="16"/>
      <c r="N60" s="284" t="s">
        <v>421</v>
      </c>
      <c r="O60" s="282">
        <v>520</v>
      </c>
      <c r="P60" s="282">
        <v>1000</v>
      </c>
    </row>
    <row r="61" spans="1:16" hidden="1" x14ac:dyDescent="0.3">
      <c r="A61" s="60"/>
      <c r="B61" s="159"/>
      <c r="C61" s="14"/>
      <c r="D61" s="14"/>
      <c r="E61" s="6"/>
      <c r="F61" s="6"/>
      <c r="G61" s="6"/>
      <c r="H61" s="6"/>
      <c r="I61" s="6"/>
      <c r="J61" s="6"/>
      <c r="L61" s="16"/>
      <c r="M61" s="16"/>
      <c r="N61" s="282" t="s">
        <v>5</v>
      </c>
    </row>
    <row r="62" spans="1:16" x14ac:dyDescent="0.3">
      <c r="A62" s="60" t="s">
        <v>188</v>
      </c>
      <c r="B62" s="159" t="s">
        <v>188</v>
      </c>
      <c r="C62" s="14"/>
      <c r="D62" s="14"/>
      <c r="E62" s="6"/>
      <c r="F62" s="6"/>
      <c r="G62" s="6"/>
      <c r="H62" s="6"/>
      <c r="I62" s="6"/>
      <c r="J62" s="6"/>
      <c r="K62" s="6"/>
      <c r="L62" s="16"/>
      <c r="M62" s="16"/>
    </row>
    <row r="63" spans="1:16" x14ac:dyDescent="0.3">
      <c r="A63" s="60" t="s">
        <v>188</v>
      </c>
      <c r="B63" s="159" t="s">
        <v>188</v>
      </c>
      <c r="C63" s="14"/>
      <c r="D63" s="14"/>
      <c r="E63" s="15" t="str">
        <f>IF(AND(G53&gt;=300,G53&lt;=425),N64,IF(AND(G53&gt;=425,G53&lt;=1000),N65,N66))</f>
        <v>Verify Data Entry</v>
      </c>
      <c r="F63" s="6"/>
      <c r="G63" s="6"/>
      <c r="H63" s="6"/>
      <c r="I63" s="6"/>
      <c r="J63" s="6"/>
      <c r="K63" s="6"/>
      <c r="L63" s="16"/>
      <c r="M63" s="16"/>
    </row>
    <row r="64" spans="1:16" ht="14.55" customHeight="1" x14ac:dyDescent="0.3">
      <c r="A64" s="60" t="s">
        <v>188</v>
      </c>
      <c r="B64" s="159" t="s">
        <v>188</v>
      </c>
      <c r="C64" s="14"/>
      <c r="D64" s="14"/>
      <c r="E64" s="17">
        <f>IF(AND(E63=N64),X70,0)</f>
        <v>0</v>
      </c>
      <c r="F64" s="6" t="s">
        <v>80</v>
      </c>
      <c r="G64" s="4" t="s">
        <v>11</v>
      </c>
      <c r="H64" s="6">
        <f>IF(AND(E63=N64),W70,0)</f>
        <v>0</v>
      </c>
      <c r="I64" s="6" t="s">
        <v>13</v>
      </c>
      <c r="J64" s="6"/>
      <c r="K64" s="6"/>
      <c r="L64" s="16"/>
      <c r="M64" s="16"/>
      <c r="N64" s="284" t="s">
        <v>548</v>
      </c>
    </row>
    <row r="65" spans="1:24" x14ac:dyDescent="0.3">
      <c r="A65" s="60"/>
      <c r="B65" s="159" t="s">
        <v>188</v>
      </c>
      <c r="C65" s="14"/>
      <c r="D65" s="14"/>
      <c r="E65" s="6"/>
      <c r="F65" s="6"/>
      <c r="G65" s="6"/>
      <c r="H65" s="6"/>
      <c r="I65" s="6"/>
      <c r="J65" s="6"/>
      <c r="K65" s="6"/>
      <c r="L65" s="16"/>
      <c r="M65" s="16"/>
      <c r="N65" s="284" t="s">
        <v>12</v>
      </c>
    </row>
    <row r="66" spans="1:24" x14ac:dyDescent="0.3">
      <c r="A66" s="60"/>
      <c r="B66" s="159" t="s">
        <v>188</v>
      </c>
      <c r="C66" s="14"/>
      <c r="D66" s="14"/>
      <c r="E66" s="15" t="str">
        <f>IF(AND(G53&gt;=300,G53&lt;=425),N67,IF(AND(G53&gt;=425,G53&lt;=1000),N65,N66))</f>
        <v>Verify Data Entry</v>
      </c>
      <c r="F66" s="6"/>
      <c r="G66" s="6"/>
      <c r="H66" s="6"/>
      <c r="I66" s="6"/>
      <c r="J66" s="6"/>
      <c r="K66" s="6"/>
      <c r="L66" s="16"/>
      <c r="M66" s="16"/>
      <c r="N66" s="284" t="s">
        <v>5</v>
      </c>
    </row>
    <row r="67" spans="1:24" ht="15" customHeight="1" x14ac:dyDescent="0.3">
      <c r="A67" s="60" t="s">
        <v>188</v>
      </c>
      <c r="B67" s="288" t="s">
        <v>188</v>
      </c>
      <c r="C67" s="14"/>
      <c r="D67" s="14"/>
      <c r="E67" s="17">
        <f>IF(AND(E63=N64),X72,0)</f>
        <v>0</v>
      </c>
      <c r="F67" s="6" t="s">
        <v>80</v>
      </c>
      <c r="G67" s="4" t="s">
        <v>11</v>
      </c>
      <c r="H67" s="6">
        <f>IF(AND(E63=N64),W72,0)</f>
        <v>0</v>
      </c>
      <c r="I67" s="6" t="s">
        <v>13</v>
      </c>
      <c r="J67" s="6"/>
      <c r="K67" s="6"/>
      <c r="L67" s="16"/>
      <c r="M67" s="16"/>
      <c r="N67" s="284" t="s">
        <v>549</v>
      </c>
    </row>
    <row r="68" spans="1:24" hidden="1" x14ac:dyDescent="0.3">
      <c r="A68" s="60"/>
      <c r="B68" s="159"/>
      <c r="C68" s="14"/>
      <c r="D68" s="14"/>
      <c r="E68" s="6"/>
      <c r="F68" s="6"/>
      <c r="G68" s="6"/>
      <c r="H68" s="6"/>
      <c r="I68" s="6"/>
      <c r="J68" s="6"/>
      <c r="K68" s="6"/>
      <c r="L68" s="16"/>
      <c r="M68" s="16"/>
      <c r="N68" s="284"/>
    </row>
    <row r="69" spans="1:24" hidden="1" x14ac:dyDescent="0.3">
      <c r="A69" s="62"/>
      <c r="B69" s="159"/>
      <c r="C69" s="14"/>
      <c r="D69" s="14"/>
      <c r="E69" s="6"/>
      <c r="F69" s="6"/>
      <c r="G69" s="6"/>
      <c r="H69" s="6"/>
      <c r="I69" s="6"/>
      <c r="J69" s="6"/>
      <c r="K69" s="6"/>
      <c r="L69" s="16"/>
      <c r="M69" s="16"/>
      <c r="O69" s="282" t="s">
        <v>14</v>
      </c>
      <c r="P69" s="282" t="s">
        <v>15</v>
      </c>
      <c r="Q69" s="282" t="s">
        <v>16</v>
      </c>
      <c r="R69" s="282" t="s">
        <v>17</v>
      </c>
      <c r="S69" s="282" t="s">
        <v>18</v>
      </c>
      <c r="U69" s="282" t="s">
        <v>19</v>
      </c>
      <c r="V69" s="282" t="s">
        <v>20</v>
      </c>
      <c r="W69" s="282" t="s">
        <v>21</v>
      </c>
      <c r="X69" s="282" t="s">
        <v>22</v>
      </c>
    </row>
    <row r="70" spans="1:24" ht="15" thickBot="1" x14ac:dyDescent="0.35">
      <c r="A70" s="61" t="s">
        <v>188</v>
      </c>
      <c r="B70" s="159" t="s">
        <v>188</v>
      </c>
      <c r="C70" s="14"/>
      <c r="D70" s="18"/>
      <c r="E70" s="19"/>
      <c r="F70" s="19"/>
      <c r="G70" s="19"/>
      <c r="H70" s="19"/>
      <c r="I70" s="19"/>
      <c r="J70" s="19"/>
      <c r="K70" s="19"/>
      <c r="L70" s="20"/>
      <c r="M70" s="16"/>
      <c r="O70" s="282">
        <v>49567.3</v>
      </c>
      <c r="P70" s="282" t="str">
        <f>G53</f>
        <v>Enter Data</v>
      </c>
      <c r="Q70" s="282">
        <v>425</v>
      </c>
      <c r="R70" s="282" t="e">
        <f>Q70-P70</f>
        <v>#VALUE!</v>
      </c>
      <c r="S70" s="282" t="e">
        <f>R70*$G$7/O70*1000</f>
        <v>#VALUE!</v>
      </c>
      <c r="U70" s="282">
        <v>20</v>
      </c>
      <c r="V70" s="282" t="e">
        <f>R70/U70</f>
        <v>#VALUE!</v>
      </c>
      <c r="W70" s="282" t="e">
        <f>ROUNDUP(V70,0)</f>
        <v>#VALUE!</v>
      </c>
      <c r="X70" s="285" t="e">
        <f>S70/W70</f>
        <v>#VALUE!</v>
      </c>
    </row>
    <row r="71" spans="1:24" hidden="1" x14ac:dyDescent="0.3">
      <c r="B71" s="288"/>
      <c r="C71" s="14"/>
      <c r="D71" s="6"/>
      <c r="E71" s="6"/>
      <c r="F71" s="6"/>
      <c r="G71" s="6"/>
      <c r="H71" s="6"/>
      <c r="I71" s="6"/>
      <c r="J71" s="6"/>
      <c r="K71" s="6"/>
      <c r="L71" s="6"/>
      <c r="M71" s="16"/>
      <c r="O71" s="288" t="s">
        <v>14</v>
      </c>
      <c r="P71" s="288" t="s">
        <v>15</v>
      </c>
      <c r="Q71" s="288" t="s">
        <v>16</v>
      </c>
      <c r="R71" s="288" t="s">
        <v>17</v>
      </c>
      <c r="S71" s="288" t="s">
        <v>18</v>
      </c>
      <c r="T71" s="288"/>
      <c r="U71" s="288" t="s">
        <v>19</v>
      </c>
      <c r="V71" s="288" t="s">
        <v>20</v>
      </c>
      <c r="W71" s="288" t="s">
        <v>21</v>
      </c>
      <c r="X71" s="288" t="s">
        <v>22</v>
      </c>
    </row>
    <row r="72" spans="1:24" hidden="1" x14ac:dyDescent="0.3">
      <c r="B72" s="288"/>
      <c r="C72" s="14"/>
      <c r="D72" s="6"/>
      <c r="E72" s="6"/>
      <c r="F72" s="6"/>
      <c r="G72" s="6"/>
      <c r="H72" s="6"/>
      <c r="I72" s="6"/>
      <c r="J72" s="6"/>
      <c r="K72" s="6"/>
      <c r="L72" s="6"/>
      <c r="M72" s="16"/>
      <c r="O72" s="288">
        <v>65520</v>
      </c>
      <c r="P72" s="288" t="str">
        <f>G53</f>
        <v>Enter Data</v>
      </c>
      <c r="Q72" s="288">
        <v>425</v>
      </c>
      <c r="R72" s="288" t="e">
        <f>Q72-P72</f>
        <v>#VALUE!</v>
      </c>
      <c r="S72" s="288" t="e">
        <f>R72*$G$7/O72*1000</f>
        <v>#VALUE!</v>
      </c>
      <c r="T72" s="288"/>
      <c r="U72" s="288">
        <v>20</v>
      </c>
      <c r="V72" s="288" t="e">
        <f>R72/U72</f>
        <v>#VALUE!</v>
      </c>
      <c r="W72" s="288" t="e">
        <f>ROUNDUP(V72,0)</f>
        <v>#VALUE!</v>
      </c>
      <c r="X72" s="289" t="e">
        <f>S72/W72</f>
        <v>#VALUE!</v>
      </c>
    </row>
    <row r="73" spans="1:24" ht="15" thickBot="1" x14ac:dyDescent="0.35">
      <c r="A73" s="60" t="s">
        <v>188</v>
      </c>
      <c r="B73" s="159" t="s">
        <v>188</v>
      </c>
      <c r="C73" s="14"/>
      <c r="D73" s="6"/>
      <c r="E73" s="6"/>
      <c r="F73" s="6"/>
      <c r="G73" s="6"/>
      <c r="H73" s="6"/>
      <c r="I73" s="6"/>
      <c r="J73" s="6"/>
      <c r="K73" s="6"/>
      <c r="L73" s="6"/>
      <c r="M73" s="16"/>
    </row>
    <row r="74" spans="1:24" ht="8.4" customHeight="1" thickBot="1" x14ac:dyDescent="0.35">
      <c r="A74" s="60" t="s">
        <v>188</v>
      </c>
      <c r="B74" s="159" t="s">
        <v>188</v>
      </c>
      <c r="C74" s="14"/>
      <c r="D74" s="11"/>
      <c r="E74" s="12"/>
      <c r="F74" s="12"/>
      <c r="G74" s="12"/>
      <c r="H74" s="12"/>
      <c r="I74" s="12"/>
      <c r="J74" s="12"/>
      <c r="K74" s="12"/>
      <c r="L74" s="13"/>
      <c r="M74" s="16"/>
    </row>
    <row r="75" spans="1:24" ht="18.600000000000001" thickBot="1" x14ac:dyDescent="0.4">
      <c r="A75" s="60" t="s">
        <v>188</v>
      </c>
      <c r="B75" s="159" t="s">
        <v>188</v>
      </c>
      <c r="C75" s="14"/>
      <c r="D75" s="14"/>
      <c r="E75" s="23" t="s">
        <v>50</v>
      </c>
      <c r="F75" s="6"/>
      <c r="G75" s="31" t="s">
        <v>183</v>
      </c>
      <c r="H75" s="6" t="s">
        <v>4</v>
      </c>
      <c r="I75" s="6"/>
      <c r="J75" s="6"/>
      <c r="K75" s="15" t="s">
        <v>7</v>
      </c>
      <c r="L75" s="16"/>
      <c r="M75" s="16"/>
    </row>
    <row r="76" spans="1:24" ht="123" customHeight="1" thickBot="1" x14ac:dyDescent="0.35">
      <c r="A76" s="60" t="s">
        <v>188</v>
      </c>
      <c r="B76" s="159" t="s">
        <v>188</v>
      </c>
      <c r="C76" s="14"/>
      <c r="D76" s="14"/>
      <c r="E76" s="6"/>
      <c r="F76" s="6"/>
      <c r="G76" s="6"/>
      <c r="H76" s="6"/>
      <c r="I76" s="6"/>
      <c r="J76" s="6"/>
      <c r="K76" s="2" t="str">
        <f>IF(AND(G75&gt;=O77,G75&lt;=P77),N77,IF(AND(G75&gt;=O78,G75&lt;=P78),N78,IF(AND(G75&gt;=O79,G75&lt;=P79),N79,IF(AND(G75&gt;=O80,G75&lt;=P80),N80,IF(AND(G75&gt;=O81,G75&lt;=P81),N81,IF(AND(G75&gt;=O82,G75&lt;=P82),N82,N83))))))</f>
        <v xml:space="preserve">Verify Data Entry - Enter 0 for N.N </v>
      </c>
      <c r="L76" s="16"/>
      <c r="M76" s="16"/>
      <c r="O76" s="282" t="s">
        <v>0</v>
      </c>
      <c r="P76" s="282" t="s">
        <v>1</v>
      </c>
    </row>
    <row r="77" spans="1:24" ht="57.6" hidden="1" x14ac:dyDescent="0.3">
      <c r="A77" s="60" t="s">
        <v>87</v>
      </c>
      <c r="B77" s="159"/>
      <c r="C77" s="14"/>
      <c r="D77" s="14"/>
      <c r="E77" s="6"/>
      <c r="F77" s="6"/>
      <c r="G77" s="6"/>
      <c r="H77" s="6"/>
      <c r="I77" s="6"/>
      <c r="J77" s="6"/>
      <c r="K77" s="1"/>
      <c r="L77" s="16"/>
      <c r="M77" s="16"/>
      <c r="N77" s="284" t="s">
        <v>380</v>
      </c>
      <c r="O77" s="282">
        <v>0</v>
      </c>
      <c r="P77" s="282">
        <v>2</v>
      </c>
    </row>
    <row r="78" spans="1:24" ht="57.6" hidden="1" x14ac:dyDescent="0.3">
      <c r="A78" s="60"/>
      <c r="B78" s="159"/>
      <c r="C78" s="14"/>
      <c r="D78" s="14"/>
      <c r="E78" s="6"/>
      <c r="F78" s="6"/>
      <c r="G78" s="6"/>
      <c r="H78" s="6"/>
      <c r="I78" s="6"/>
      <c r="J78" s="6"/>
      <c r="K78" s="1"/>
      <c r="L78" s="16"/>
      <c r="M78" s="16"/>
      <c r="N78" s="284" t="s">
        <v>381</v>
      </c>
      <c r="O78" s="282">
        <v>2.0099999999999998</v>
      </c>
      <c r="P78" s="282">
        <v>5.9</v>
      </c>
    </row>
    <row r="79" spans="1:24" ht="28.8" hidden="1" x14ac:dyDescent="0.3">
      <c r="A79" s="60"/>
      <c r="B79" s="159"/>
      <c r="C79" s="14"/>
      <c r="D79" s="14"/>
      <c r="E79" s="6"/>
      <c r="F79" s="6"/>
      <c r="G79" s="6"/>
      <c r="H79" s="6"/>
      <c r="I79" s="6"/>
      <c r="J79" s="6"/>
      <c r="K79" s="1"/>
      <c r="L79" s="16"/>
      <c r="M79" s="16"/>
      <c r="N79" s="284" t="s">
        <v>382</v>
      </c>
      <c r="O79" s="282">
        <v>5.91</v>
      </c>
      <c r="P79" s="282">
        <v>6.5</v>
      </c>
    </row>
    <row r="80" spans="1:24" ht="100.8" hidden="1" x14ac:dyDescent="0.3">
      <c r="A80" s="60"/>
      <c r="B80" s="159"/>
      <c r="C80" s="14"/>
      <c r="D80" s="14"/>
      <c r="E80" s="6"/>
      <c r="F80" s="6"/>
      <c r="G80" s="6"/>
      <c r="H80" s="6"/>
      <c r="I80" s="6"/>
      <c r="J80" s="6"/>
      <c r="K80" s="1"/>
      <c r="L80" s="16"/>
      <c r="M80" s="16"/>
      <c r="N80" s="284" t="s">
        <v>383</v>
      </c>
      <c r="O80" s="282">
        <v>6.51</v>
      </c>
      <c r="P80" s="282">
        <v>8</v>
      </c>
    </row>
    <row r="81" spans="1:24" ht="115.2" hidden="1" x14ac:dyDescent="0.3">
      <c r="A81" s="60"/>
      <c r="B81" s="159"/>
      <c r="C81" s="14"/>
      <c r="D81" s="14"/>
      <c r="E81" s="6"/>
      <c r="F81" s="6"/>
      <c r="G81" s="6"/>
      <c r="H81" s="6"/>
      <c r="I81" s="6"/>
      <c r="J81" s="6"/>
      <c r="K81" s="1"/>
      <c r="L81" s="16"/>
      <c r="M81" s="16"/>
      <c r="N81" s="284" t="s">
        <v>384</v>
      </c>
      <c r="O81" s="282">
        <v>8.01</v>
      </c>
      <c r="P81" s="282">
        <v>10</v>
      </c>
    </row>
    <row r="82" spans="1:24" ht="100.8" hidden="1" x14ac:dyDescent="0.3">
      <c r="A82" s="60"/>
      <c r="B82" s="159"/>
      <c r="C82" s="14"/>
      <c r="D82" s="14"/>
      <c r="E82" s="6"/>
      <c r="F82" s="6"/>
      <c r="G82" s="6"/>
      <c r="H82" s="6"/>
      <c r="I82" s="6"/>
      <c r="J82" s="6"/>
      <c r="K82" s="1"/>
      <c r="L82" s="16"/>
      <c r="M82" s="16"/>
      <c r="N82" s="284" t="s">
        <v>385</v>
      </c>
      <c r="O82" s="282">
        <v>10.01</v>
      </c>
      <c r="P82" s="282">
        <v>20</v>
      </c>
    </row>
    <row r="83" spans="1:24" hidden="1" x14ac:dyDescent="0.3">
      <c r="A83" s="60"/>
      <c r="B83" s="159"/>
      <c r="C83" s="14"/>
      <c r="D83" s="14"/>
      <c r="E83" s="6"/>
      <c r="F83" s="6"/>
      <c r="G83" s="6"/>
      <c r="H83" s="6"/>
      <c r="I83" s="6"/>
      <c r="J83" s="6"/>
      <c r="L83" s="16"/>
      <c r="M83" s="16"/>
      <c r="N83" s="282" t="s">
        <v>351</v>
      </c>
    </row>
    <row r="84" spans="1:24" x14ac:dyDescent="0.3">
      <c r="A84" s="60" t="s">
        <v>188</v>
      </c>
      <c r="B84" s="159" t="s">
        <v>188</v>
      </c>
      <c r="C84" s="14"/>
      <c r="D84" s="14"/>
      <c r="E84" s="6"/>
      <c r="F84" s="6"/>
      <c r="G84" s="6"/>
      <c r="H84" s="6"/>
      <c r="I84" s="6"/>
      <c r="J84" s="6"/>
      <c r="K84" s="6"/>
      <c r="L84" s="16"/>
      <c r="M84" s="16"/>
    </row>
    <row r="85" spans="1:24" x14ac:dyDescent="0.3">
      <c r="A85" s="60" t="s">
        <v>188</v>
      </c>
      <c r="B85" s="159" t="s">
        <v>188</v>
      </c>
      <c r="C85" s="14"/>
      <c r="D85" s="14"/>
      <c r="E85" s="15" t="str">
        <f>IF(AND(G75&gt;=0,G75&lt;=6),N86,IF(AND(G75&gt;=6,G75&lt;=20),N87,N88))</f>
        <v>Verify Data Entry</v>
      </c>
      <c r="F85" s="6"/>
      <c r="G85" s="6"/>
      <c r="H85" s="6"/>
      <c r="I85" s="6"/>
      <c r="J85" s="6"/>
      <c r="K85" s="6"/>
      <c r="L85" s="16"/>
      <c r="M85" s="16"/>
    </row>
    <row r="86" spans="1:24" ht="16.8" customHeight="1" x14ac:dyDescent="0.3">
      <c r="A86" s="60" t="s">
        <v>188</v>
      </c>
      <c r="B86" s="159" t="s">
        <v>188</v>
      </c>
      <c r="C86" s="14"/>
      <c r="D86" s="14"/>
      <c r="E86" s="17">
        <f>IF(AND(E85=N86),X91,0)</f>
        <v>0</v>
      </c>
      <c r="F86" s="6" t="s">
        <v>80</v>
      </c>
      <c r="G86" s="4" t="s">
        <v>11</v>
      </c>
      <c r="H86" s="6">
        <f>IF(AND(E85=N86),W91,0)</f>
        <v>0</v>
      </c>
      <c r="I86" s="6" t="s">
        <v>13</v>
      </c>
      <c r="J86" s="6"/>
      <c r="K86" s="6"/>
      <c r="L86" s="16"/>
      <c r="M86" s="16"/>
      <c r="N86" s="284" t="s">
        <v>386</v>
      </c>
    </row>
    <row r="87" spans="1:24" hidden="1" x14ac:dyDescent="0.3">
      <c r="A87" s="60"/>
      <c r="B87" s="159"/>
      <c r="C87" s="14"/>
      <c r="D87" s="14"/>
      <c r="E87" s="6"/>
      <c r="F87" s="6"/>
      <c r="G87" s="6"/>
      <c r="H87" s="6"/>
      <c r="I87" s="6"/>
      <c r="J87" s="6"/>
      <c r="K87" s="6"/>
      <c r="L87" s="16"/>
      <c r="M87" s="16"/>
      <c r="N87" s="284" t="s">
        <v>12</v>
      </c>
    </row>
    <row r="88" spans="1:24" hidden="1" x14ac:dyDescent="0.3">
      <c r="A88" s="60"/>
      <c r="B88" s="159"/>
      <c r="C88" s="14"/>
      <c r="D88" s="14"/>
      <c r="E88" s="6"/>
      <c r="F88" s="6"/>
      <c r="G88" s="6"/>
      <c r="H88" s="6"/>
      <c r="I88" s="6"/>
      <c r="J88" s="6"/>
      <c r="K88" s="6"/>
      <c r="L88" s="16"/>
      <c r="M88" s="16"/>
      <c r="N88" s="284" t="s">
        <v>5</v>
      </c>
    </row>
    <row r="89" spans="1:24" hidden="1" x14ac:dyDescent="0.3">
      <c r="A89" s="60"/>
      <c r="B89" s="159"/>
      <c r="C89" s="14"/>
      <c r="D89" s="14"/>
      <c r="E89" s="6"/>
      <c r="F89" s="6"/>
      <c r="G89" s="6"/>
      <c r="H89" s="6"/>
      <c r="I89" s="6"/>
      <c r="J89" s="6"/>
      <c r="K89" s="6"/>
      <c r="L89" s="16"/>
      <c r="M89" s="16"/>
      <c r="N89" s="284"/>
    </row>
    <row r="90" spans="1:24" hidden="1" x14ac:dyDescent="0.3">
      <c r="A90" s="62"/>
      <c r="B90" s="159"/>
      <c r="C90" s="14"/>
      <c r="D90" s="14"/>
      <c r="E90" s="6"/>
      <c r="F90" s="6"/>
      <c r="G90" s="6"/>
      <c r="H90" s="6"/>
      <c r="I90" s="6"/>
      <c r="J90" s="6"/>
      <c r="K90" s="6"/>
      <c r="L90" s="16"/>
      <c r="M90" s="16"/>
      <c r="O90" s="282" t="s">
        <v>14</v>
      </c>
      <c r="P90" s="282" t="s">
        <v>15</v>
      </c>
      <c r="Q90" s="282" t="s">
        <v>16</v>
      </c>
      <c r="R90" s="282" t="s">
        <v>17</v>
      </c>
      <c r="S90" s="282" t="s">
        <v>18</v>
      </c>
      <c r="U90" s="282" t="s">
        <v>19</v>
      </c>
      <c r="V90" s="282" t="s">
        <v>20</v>
      </c>
      <c r="W90" s="282" t="s">
        <v>21</v>
      </c>
      <c r="X90" s="282" t="s">
        <v>22</v>
      </c>
    </row>
    <row r="91" spans="1:24" ht="15" thickBot="1" x14ac:dyDescent="0.35">
      <c r="A91" s="61" t="s">
        <v>188</v>
      </c>
      <c r="B91" s="159" t="s">
        <v>188</v>
      </c>
      <c r="C91" s="14"/>
      <c r="D91" s="18"/>
      <c r="E91" s="19"/>
      <c r="F91" s="19"/>
      <c r="G91" s="19"/>
      <c r="H91" s="19"/>
      <c r="I91" s="19"/>
      <c r="J91" s="19"/>
      <c r="K91" s="19"/>
      <c r="L91" s="20"/>
      <c r="M91" s="16"/>
      <c r="O91" s="282">
        <v>4000</v>
      </c>
      <c r="P91" s="282" t="str">
        <f>G75</f>
        <v>Enter Data</v>
      </c>
      <c r="Q91" s="282">
        <v>6</v>
      </c>
      <c r="R91" s="282" t="e">
        <f>Q91-P91</f>
        <v>#VALUE!</v>
      </c>
      <c r="S91" s="282" t="e">
        <f>R91*$G$7/O91*1000</f>
        <v>#VALUE!</v>
      </c>
      <c r="U91" s="282">
        <v>1</v>
      </c>
      <c r="V91" s="282" t="e">
        <f>R91/U91</f>
        <v>#VALUE!</v>
      </c>
      <c r="W91" s="282" t="e">
        <f>ROUNDUP(V91,0)</f>
        <v>#VALUE!</v>
      </c>
      <c r="X91" s="285" t="e">
        <f>S91/W91</f>
        <v>#VALUE!</v>
      </c>
    </row>
    <row r="92" spans="1:24" ht="15" thickBot="1" x14ac:dyDescent="0.35">
      <c r="A92" s="60" t="s">
        <v>188</v>
      </c>
      <c r="B92" s="159" t="s">
        <v>188</v>
      </c>
      <c r="C92" s="14"/>
      <c r="D92" s="6"/>
      <c r="E92" s="6"/>
      <c r="F92" s="6"/>
      <c r="G92" s="6"/>
      <c r="H92" s="6"/>
      <c r="I92" s="6"/>
      <c r="J92" s="6"/>
      <c r="K92" s="6"/>
      <c r="L92" s="6"/>
      <c r="M92" s="16"/>
    </row>
    <row r="93" spans="1:24" ht="8.4" customHeight="1" thickBot="1" x14ac:dyDescent="0.35">
      <c r="A93" s="60" t="s">
        <v>188</v>
      </c>
      <c r="B93" s="159" t="s">
        <v>188</v>
      </c>
      <c r="C93" s="14"/>
      <c r="D93" s="11"/>
      <c r="E93" s="12"/>
      <c r="F93" s="12"/>
      <c r="G93" s="12"/>
      <c r="H93" s="12"/>
      <c r="I93" s="12"/>
      <c r="J93" s="12"/>
      <c r="K93" s="12"/>
      <c r="L93" s="13"/>
      <c r="M93" s="16"/>
    </row>
    <row r="94" spans="1:24" ht="18.600000000000001" thickBot="1" x14ac:dyDescent="0.4">
      <c r="A94" s="60" t="s">
        <v>188</v>
      </c>
      <c r="B94" s="159" t="s">
        <v>188</v>
      </c>
      <c r="C94" s="14"/>
      <c r="D94" s="14"/>
      <c r="E94" s="23" t="s">
        <v>320</v>
      </c>
      <c r="F94" s="6"/>
      <c r="G94" s="31" t="s">
        <v>183</v>
      </c>
      <c r="H94" s="6" t="s">
        <v>4</v>
      </c>
      <c r="I94" s="6"/>
      <c r="J94" s="6"/>
      <c r="K94" s="15" t="s">
        <v>7</v>
      </c>
      <c r="L94" s="16"/>
      <c r="M94" s="16"/>
    </row>
    <row r="95" spans="1:24" ht="161.55000000000001" customHeight="1" thickBot="1" x14ac:dyDescent="0.35">
      <c r="A95" s="60" t="s">
        <v>188</v>
      </c>
      <c r="B95" s="159" t="s">
        <v>188</v>
      </c>
      <c r="C95" s="14"/>
      <c r="D95" s="14"/>
      <c r="E95" s="6"/>
      <c r="F95" s="6"/>
      <c r="G95" s="6"/>
      <c r="H95" s="6"/>
      <c r="I95" s="6"/>
      <c r="J95" s="6"/>
      <c r="K95" s="2" t="str">
        <f>IF(AND(G94&gt;=O96,G94&lt;=P96),N96,IF(AND(G94&gt;=O97,G94&lt;=P97),N97,IF(AND(G94&gt;=O98,G94&lt;=P98),N98,IF(AND(G94&gt;=O99,G94&lt;=P99),N99,IF(AND(G94&gt;=O100,G94&lt;=P100),N100,IF(AND(G94&gt;=O101,G94&lt;=P101),N101,N102))))))</f>
        <v>Verify Data Entry</v>
      </c>
      <c r="L95" s="16"/>
      <c r="M95" s="16"/>
      <c r="O95" s="282" t="s">
        <v>0</v>
      </c>
      <c r="P95" s="282" t="s">
        <v>1</v>
      </c>
    </row>
    <row r="96" spans="1:24" ht="57.6" hidden="1" x14ac:dyDescent="0.3">
      <c r="A96" s="60"/>
      <c r="B96" s="159"/>
      <c r="C96" s="14"/>
      <c r="D96" s="14"/>
      <c r="E96" s="6"/>
      <c r="F96" s="6"/>
      <c r="G96" s="6"/>
      <c r="H96" s="6"/>
      <c r="I96" s="6"/>
      <c r="J96" s="6"/>
      <c r="K96" s="1"/>
      <c r="L96" s="16"/>
      <c r="M96" s="16"/>
      <c r="N96" s="284" t="s">
        <v>44</v>
      </c>
      <c r="O96" s="282">
        <v>0</v>
      </c>
      <c r="P96" s="282">
        <v>45</v>
      </c>
    </row>
    <row r="97" spans="1:24" ht="57.6" hidden="1" x14ac:dyDescent="0.3">
      <c r="A97" s="60"/>
      <c r="B97" s="159"/>
      <c r="C97" s="14"/>
      <c r="D97" s="14"/>
      <c r="E97" s="6"/>
      <c r="F97" s="6"/>
      <c r="G97" s="6"/>
      <c r="H97" s="6"/>
      <c r="I97" s="6"/>
      <c r="J97" s="6"/>
      <c r="K97" s="1"/>
      <c r="L97" s="16"/>
      <c r="M97" s="16"/>
      <c r="N97" s="284" t="s">
        <v>45</v>
      </c>
      <c r="O97" s="282">
        <v>45.01</v>
      </c>
      <c r="P97" s="282">
        <v>80</v>
      </c>
    </row>
    <row r="98" spans="1:24" ht="28.8" hidden="1" x14ac:dyDescent="0.3">
      <c r="A98" s="60"/>
      <c r="B98" s="159"/>
      <c r="C98" s="14"/>
      <c r="D98" s="14"/>
      <c r="E98" s="6"/>
      <c r="F98" s="6"/>
      <c r="G98" s="6"/>
      <c r="H98" s="6"/>
      <c r="I98" s="6"/>
      <c r="J98" s="6"/>
      <c r="K98" s="1"/>
      <c r="L98" s="16"/>
      <c r="M98" s="16"/>
      <c r="N98" s="284" t="s">
        <v>429</v>
      </c>
      <c r="O98" s="282">
        <v>80.010000000000005</v>
      </c>
      <c r="P98" s="282">
        <v>85</v>
      </c>
    </row>
    <row r="99" spans="1:24" ht="129.6" hidden="1" x14ac:dyDescent="0.3">
      <c r="A99" s="60"/>
      <c r="B99" s="159"/>
      <c r="C99" s="14"/>
      <c r="D99" s="14"/>
      <c r="E99" s="6"/>
      <c r="F99" s="6"/>
      <c r="G99" s="6"/>
      <c r="H99" s="6"/>
      <c r="I99" s="6"/>
      <c r="J99" s="6"/>
      <c r="K99" s="1"/>
      <c r="L99" s="16"/>
      <c r="M99" s="16"/>
      <c r="N99" s="284" t="s">
        <v>430</v>
      </c>
      <c r="O99" s="282">
        <v>85.01</v>
      </c>
      <c r="P99" s="282">
        <v>90</v>
      </c>
    </row>
    <row r="100" spans="1:24" ht="129.6" hidden="1" x14ac:dyDescent="0.3">
      <c r="A100" s="60"/>
      <c r="B100" s="159"/>
      <c r="C100" s="14"/>
      <c r="D100" s="14"/>
      <c r="E100" s="6"/>
      <c r="F100" s="6"/>
      <c r="G100" s="6"/>
      <c r="H100" s="6"/>
      <c r="I100" s="6"/>
      <c r="J100" s="6"/>
      <c r="K100" s="1"/>
      <c r="L100" s="16"/>
      <c r="M100" s="16"/>
      <c r="N100" s="284" t="s">
        <v>431</v>
      </c>
      <c r="O100" s="282">
        <v>90.01</v>
      </c>
      <c r="P100" s="282">
        <v>110</v>
      </c>
    </row>
    <row r="101" spans="1:24" ht="129.6" hidden="1" x14ac:dyDescent="0.3">
      <c r="A101" s="60"/>
      <c r="B101" s="159"/>
      <c r="C101" s="14"/>
      <c r="D101" s="14"/>
      <c r="E101" s="6"/>
      <c r="F101" s="6"/>
      <c r="G101" s="6"/>
      <c r="H101" s="6"/>
      <c r="I101" s="6"/>
      <c r="J101" s="6"/>
      <c r="K101" s="1"/>
      <c r="L101" s="16"/>
      <c r="M101" s="16"/>
      <c r="N101" s="284" t="s">
        <v>432</v>
      </c>
      <c r="O101" s="282">
        <v>110.01</v>
      </c>
      <c r="P101" s="282">
        <v>150</v>
      </c>
    </row>
    <row r="102" spans="1:24" hidden="1" x14ac:dyDescent="0.3">
      <c r="A102" s="60"/>
      <c r="B102" s="159"/>
      <c r="C102" s="14"/>
      <c r="D102" s="14"/>
      <c r="E102" s="6"/>
      <c r="F102" s="6"/>
      <c r="G102" s="6"/>
      <c r="H102" s="6"/>
      <c r="I102" s="6"/>
      <c r="J102" s="6"/>
      <c r="L102" s="16"/>
      <c r="M102" s="16"/>
      <c r="N102" s="282" t="s">
        <v>5</v>
      </c>
    </row>
    <row r="103" spans="1:24" x14ac:dyDescent="0.3">
      <c r="A103" s="60" t="s">
        <v>188</v>
      </c>
      <c r="B103" s="159" t="s">
        <v>188</v>
      </c>
      <c r="C103" s="14"/>
      <c r="D103" s="14"/>
      <c r="E103" s="6"/>
      <c r="F103" s="6"/>
      <c r="G103" s="6"/>
      <c r="H103" s="6"/>
      <c r="I103" s="6"/>
      <c r="J103" s="6"/>
      <c r="K103" s="6"/>
      <c r="L103" s="16"/>
      <c r="M103" s="16"/>
    </row>
    <row r="104" spans="1:24" x14ac:dyDescent="0.3">
      <c r="A104" s="60" t="s">
        <v>188</v>
      </c>
      <c r="B104" s="159" t="s">
        <v>188</v>
      </c>
      <c r="C104" s="14"/>
      <c r="D104" s="14"/>
      <c r="E104" s="15" t="str">
        <f>IF(AND(G94&gt;=0,G94&lt;=85),N105,IF(AND(G94&gt;=85,G94&lt;=150),N106,N107))</f>
        <v>Verify Data Entry</v>
      </c>
      <c r="F104" s="6"/>
      <c r="G104" s="6"/>
      <c r="H104" s="6"/>
      <c r="I104" s="6"/>
      <c r="J104" s="6"/>
      <c r="K104" s="6"/>
      <c r="L104" s="16"/>
      <c r="M104" s="16"/>
    </row>
    <row r="105" spans="1:24" ht="16.2" customHeight="1" x14ac:dyDescent="0.3">
      <c r="A105" s="60" t="s">
        <v>188</v>
      </c>
      <c r="B105" s="159" t="s">
        <v>188</v>
      </c>
      <c r="C105" s="14"/>
      <c r="D105" s="14"/>
      <c r="E105" s="17">
        <f>IF(AND(E104=N105),X110,0)</f>
        <v>0</v>
      </c>
      <c r="F105" s="6" t="s">
        <v>80</v>
      </c>
      <c r="G105" s="4" t="s">
        <v>11</v>
      </c>
      <c r="H105" s="6">
        <f>IF(AND(E104=N105),W110,0)</f>
        <v>0</v>
      </c>
      <c r="I105" s="6" t="s">
        <v>13</v>
      </c>
      <c r="J105" s="6"/>
      <c r="K105" s="6"/>
      <c r="L105" s="16"/>
      <c r="M105" s="16"/>
      <c r="N105" s="284" t="s">
        <v>46</v>
      </c>
    </row>
    <row r="106" spans="1:24" hidden="1" x14ac:dyDescent="0.3">
      <c r="A106" s="60"/>
      <c r="B106" s="159"/>
      <c r="C106" s="14"/>
      <c r="D106" s="14"/>
      <c r="E106" s="6"/>
      <c r="F106" s="6"/>
      <c r="G106" s="6"/>
      <c r="H106" s="6"/>
      <c r="I106" s="6"/>
      <c r="J106" s="6"/>
      <c r="K106" s="6"/>
      <c r="L106" s="16"/>
      <c r="M106" s="16"/>
      <c r="N106" s="284" t="s">
        <v>12</v>
      </c>
    </row>
    <row r="107" spans="1:24" hidden="1" x14ac:dyDescent="0.3">
      <c r="A107" s="60"/>
      <c r="B107" s="159"/>
      <c r="C107" s="14"/>
      <c r="D107" s="14"/>
      <c r="E107" s="6"/>
      <c r="F107" s="6"/>
      <c r="G107" s="6"/>
      <c r="H107" s="6"/>
      <c r="I107" s="6"/>
      <c r="J107" s="6"/>
      <c r="K107" s="6"/>
      <c r="L107" s="16"/>
      <c r="M107" s="16"/>
      <c r="N107" s="284" t="s">
        <v>5</v>
      </c>
    </row>
    <row r="108" spans="1:24" hidden="1" x14ac:dyDescent="0.3">
      <c r="A108" s="60"/>
      <c r="B108" s="159"/>
      <c r="C108" s="14"/>
      <c r="D108" s="14"/>
      <c r="E108" s="6"/>
      <c r="F108" s="6"/>
      <c r="G108" s="6"/>
      <c r="H108" s="6"/>
      <c r="I108" s="6"/>
      <c r="J108" s="6"/>
      <c r="K108" s="6"/>
      <c r="L108" s="16"/>
      <c r="M108" s="16"/>
      <c r="N108" s="284"/>
    </row>
    <row r="109" spans="1:24" hidden="1" x14ac:dyDescent="0.3">
      <c r="A109" s="62"/>
      <c r="B109" s="159"/>
      <c r="C109" s="14"/>
      <c r="D109" s="14"/>
      <c r="E109" s="6"/>
      <c r="F109" s="6"/>
      <c r="G109" s="6"/>
      <c r="H109" s="6"/>
      <c r="I109" s="6"/>
      <c r="J109" s="6"/>
      <c r="K109" s="6"/>
      <c r="L109" s="16"/>
      <c r="M109" s="16"/>
      <c r="O109" s="282" t="s">
        <v>14</v>
      </c>
      <c r="P109" s="282" t="s">
        <v>15</v>
      </c>
      <c r="Q109" s="282" t="s">
        <v>16</v>
      </c>
      <c r="R109" s="282" t="s">
        <v>17</v>
      </c>
      <c r="S109" s="282" t="s">
        <v>18</v>
      </c>
      <c r="U109" s="282" t="s">
        <v>19</v>
      </c>
      <c r="V109" s="282" t="s">
        <v>20</v>
      </c>
      <c r="W109" s="282" t="s">
        <v>21</v>
      </c>
      <c r="X109" s="282" t="s">
        <v>22</v>
      </c>
    </row>
    <row r="110" spans="1:24" ht="15" thickBot="1" x14ac:dyDescent="0.35">
      <c r="A110" s="61" t="s">
        <v>188</v>
      </c>
      <c r="B110" s="159" t="s">
        <v>188</v>
      </c>
      <c r="C110" s="14"/>
      <c r="D110" s="18"/>
      <c r="E110" s="19"/>
      <c r="F110" s="19"/>
      <c r="G110" s="19"/>
      <c r="H110" s="19"/>
      <c r="I110" s="19"/>
      <c r="J110" s="19"/>
      <c r="K110" s="19"/>
      <c r="L110" s="20"/>
      <c r="M110" s="16"/>
      <c r="O110" s="282">
        <v>54000</v>
      </c>
      <c r="P110" s="282" t="str">
        <f>G94</f>
        <v>Enter Data</v>
      </c>
      <c r="Q110" s="282">
        <v>85</v>
      </c>
      <c r="R110" s="282" t="e">
        <f>Q110-P110</f>
        <v>#VALUE!</v>
      </c>
      <c r="S110" s="282" t="e">
        <f>R110*$G$7/O110*1000</f>
        <v>#VALUE!</v>
      </c>
      <c r="U110" s="282">
        <v>10</v>
      </c>
      <c r="V110" s="282" t="e">
        <f>R110/U110</f>
        <v>#VALUE!</v>
      </c>
      <c r="W110" s="282" t="e">
        <f>ROUNDUP(V110,0)</f>
        <v>#VALUE!</v>
      </c>
      <c r="X110" s="285" t="e">
        <f>S110/W110</f>
        <v>#VALUE!</v>
      </c>
    </row>
    <row r="111" spans="1:24" ht="15" thickBot="1" x14ac:dyDescent="0.35">
      <c r="A111" s="60" t="s">
        <v>188</v>
      </c>
      <c r="B111" s="159" t="s">
        <v>188</v>
      </c>
      <c r="C111" s="14"/>
      <c r="D111" s="6"/>
      <c r="E111" s="6"/>
      <c r="F111" s="6"/>
      <c r="G111" s="6"/>
      <c r="H111" s="6"/>
      <c r="I111" s="6"/>
      <c r="J111" s="6"/>
      <c r="K111" s="6"/>
      <c r="L111" s="6"/>
      <c r="M111" s="16"/>
    </row>
    <row r="112" spans="1:24" ht="8.4" customHeight="1" thickBot="1" x14ac:dyDescent="0.35">
      <c r="A112" s="60" t="s">
        <v>188</v>
      </c>
      <c r="B112" s="159" t="s">
        <v>188</v>
      </c>
      <c r="C112" s="14"/>
      <c r="D112" s="11"/>
      <c r="E112" s="12"/>
      <c r="F112" s="12"/>
      <c r="G112" s="12"/>
      <c r="H112" s="12"/>
      <c r="I112" s="12"/>
      <c r="J112" s="12"/>
      <c r="K112" s="12"/>
      <c r="L112" s="13"/>
      <c r="M112" s="16"/>
    </row>
    <row r="113" spans="1:24" ht="18.600000000000001" thickBot="1" x14ac:dyDescent="0.4">
      <c r="A113" s="60" t="s">
        <v>188</v>
      </c>
      <c r="B113" s="159" t="s">
        <v>188</v>
      </c>
      <c r="C113" s="14"/>
      <c r="D113" s="14"/>
      <c r="E113" s="23" t="s">
        <v>41</v>
      </c>
      <c r="F113" s="6"/>
      <c r="G113" s="31" t="s">
        <v>183</v>
      </c>
      <c r="H113" s="6" t="s">
        <v>4</v>
      </c>
      <c r="I113" s="6"/>
      <c r="J113" s="6"/>
      <c r="K113" s="15" t="s">
        <v>7</v>
      </c>
      <c r="L113" s="16"/>
      <c r="M113" s="16"/>
    </row>
    <row r="114" spans="1:24" ht="136.5" customHeight="1" thickBot="1" x14ac:dyDescent="0.35">
      <c r="A114" s="60" t="s">
        <v>188</v>
      </c>
      <c r="B114" s="159" t="s">
        <v>188</v>
      </c>
      <c r="C114" s="14"/>
      <c r="D114" s="14"/>
      <c r="E114" s="6"/>
      <c r="F114" s="6"/>
      <c r="G114" s="6"/>
      <c r="H114" s="6"/>
      <c r="I114" s="6"/>
      <c r="J114" s="6"/>
      <c r="K114" s="2" t="str">
        <f>IF(AND(G113&gt;=O115,G113&lt;=P115),N115,IF(AND(G113&gt;=O116,G113&lt;=P116),N116,IF(AND(G113&gt;=O117,G113&lt;=P117),N117,IF(AND(G113&gt;=O118,G113&lt;=P118),N118,IF(AND(G113&gt;=O119,G113&lt;=P119),N119,IF(AND(G113&gt;=O120,G113&lt;=P120),N120,N121))))))</f>
        <v>Verify Data Entry</v>
      </c>
      <c r="L114" s="16"/>
      <c r="M114" s="16"/>
      <c r="O114" s="282" t="s">
        <v>0</v>
      </c>
      <c r="P114" s="282" t="s">
        <v>1</v>
      </c>
    </row>
    <row r="115" spans="1:24" ht="72" hidden="1" x14ac:dyDescent="0.3">
      <c r="A115" s="60"/>
      <c r="B115" s="159"/>
      <c r="C115" s="14"/>
      <c r="D115" s="14"/>
      <c r="E115" s="6"/>
      <c r="F115" s="6"/>
      <c r="G115" s="6"/>
      <c r="H115" s="6"/>
      <c r="I115" s="6"/>
      <c r="J115" s="6"/>
      <c r="K115" s="1"/>
      <c r="L115" s="16"/>
      <c r="M115" s="16"/>
      <c r="N115" s="284" t="s">
        <v>554</v>
      </c>
      <c r="O115" s="282">
        <v>250</v>
      </c>
      <c r="P115" s="282">
        <v>329.99</v>
      </c>
    </row>
    <row r="116" spans="1:24" ht="72" hidden="1" x14ac:dyDescent="0.3">
      <c r="A116" s="60"/>
      <c r="B116" s="159"/>
      <c r="C116" s="14"/>
      <c r="D116" s="14"/>
      <c r="E116" s="6"/>
      <c r="F116" s="6"/>
      <c r="G116" s="6"/>
      <c r="H116" s="6"/>
      <c r="I116" s="6"/>
      <c r="J116" s="6"/>
      <c r="K116" s="1"/>
      <c r="L116" s="16"/>
      <c r="M116" s="16"/>
      <c r="N116" s="284" t="s">
        <v>555</v>
      </c>
      <c r="O116" s="282">
        <v>330</v>
      </c>
      <c r="P116" s="282">
        <v>379.99</v>
      </c>
    </row>
    <row r="117" spans="1:24" ht="72" hidden="1" x14ac:dyDescent="0.3">
      <c r="A117" s="60"/>
      <c r="B117" s="159"/>
      <c r="C117" s="14"/>
      <c r="D117" s="14"/>
      <c r="E117" s="6"/>
      <c r="F117" s="6"/>
      <c r="G117" s="6"/>
      <c r="H117" s="6"/>
      <c r="I117" s="6"/>
      <c r="J117" s="6"/>
      <c r="K117" s="1"/>
      <c r="L117" s="16"/>
      <c r="M117" s="16"/>
      <c r="N117" s="284" t="s">
        <v>556</v>
      </c>
      <c r="O117" s="282">
        <v>380</v>
      </c>
      <c r="P117" s="282">
        <v>399.99</v>
      </c>
    </row>
    <row r="118" spans="1:24" ht="100.8" hidden="1" x14ac:dyDescent="0.3">
      <c r="A118" s="60"/>
      <c r="B118" s="159"/>
      <c r="C118" s="14"/>
      <c r="D118" s="14"/>
      <c r="E118" s="6"/>
      <c r="F118" s="6"/>
      <c r="G118" s="6"/>
      <c r="H118" s="6"/>
      <c r="I118" s="6"/>
      <c r="J118" s="6"/>
      <c r="K118" s="1"/>
      <c r="L118" s="16"/>
      <c r="M118" s="16"/>
      <c r="N118" s="284" t="s">
        <v>557</v>
      </c>
      <c r="O118" s="282">
        <v>400</v>
      </c>
      <c r="P118" s="282">
        <v>419.99</v>
      </c>
    </row>
    <row r="119" spans="1:24" ht="129.6" hidden="1" x14ac:dyDescent="0.3">
      <c r="A119" s="60"/>
      <c r="B119" s="159"/>
      <c r="C119" s="14"/>
      <c r="D119" s="14"/>
      <c r="E119" s="6"/>
      <c r="F119" s="6"/>
      <c r="G119" s="6"/>
      <c r="H119" s="6"/>
      <c r="I119" s="6"/>
      <c r="J119" s="6"/>
      <c r="K119" s="1"/>
      <c r="L119" s="16"/>
      <c r="M119" s="16"/>
      <c r="N119" s="284" t="s">
        <v>111</v>
      </c>
      <c r="O119" s="282">
        <v>420</v>
      </c>
      <c r="P119" s="282">
        <v>499.99</v>
      </c>
    </row>
    <row r="120" spans="1:24" ht="115.2" hidden="1" x14ac:dyDescent="0.3">
      <c r="A120" s="60"/>
      <c r="B120" s="159"/>
      <c r="C120" s="14"/>
      <c r="D120" s="14"/>
      <c r="E120" s="6"/>
      <c r="F120" s="6"/>
      <c r="G120" s="6"/>
      <c r="H120" s="6"/>
      <c r="I120" s="6"/>
      <c r="J120" s="6"/>
      <c r="K120" s="1"/>
      <c r="L120" s="16"/>
      <c r="M120" s="16"/>
      <c r="N120" s="284" t="s">
        <v>112</v>
      </c>
      <c r="O120" s="282">
        <v>500</v>
      </c>
      <c r="P120" s="282">
        <v>600</v>
      </c>
    </row>
    <row r="121" spans="1:24" hidden="1" x14ac:dyDescent="0.3">
      <c r="A121" s="60"/>
      <c r="B121" s="159"/>
      <c r="C121" s="14"/>
      <c r="D121" s="14"/>
      <c r="E121" s="6"/>
      <c r="F121" s="6"/>
      <c r="G121" s="6"/>
      <c r="H121" s="6"/>
      <c r="I121" s="6"/>
      <c r="J121" s="6"/>
      <c r="L121" s="16"/>
      <c r="M121" s="16"/>
      <c r="N121" s="282" t="s">
        <v>5</v>
      </c>
    </row>
    <row r="122" spans="1:24" x14ac:dyDescent="0.3">
      <c r="A122" s="60" t="s">
        <v>188</v>
      </c>
      <c r="B122" s="159" t="s">
        <v>188</v>
      </c>
      <c r="C122" s="14"/>
      <c r="D122" s="14"/>
      <c r="E122" s="6"/>
      <c r="F122" s="6"/>
      <c r="G122" s="6"/>
      <c r="H122" s="6"/>
      <c r="I122" s="6"/>
      <c r="J122" s="6"/>
      <c r="K122" s="6"/>
      <c r="L122" s="16"/>
      <c r="M122" s="16"/>
    </row>
    <row r="123" spans="1:24" x14ac:dyDescent="0.3">
      <c r="A123" s="60" t="s">
        <v>188</v>
      </c>
      <c r="B123" s="159" t="s">
        <v>188</v>
      </c>
      <c r="C123" s="14"/>
      <c r="D123" s="14"/>
      <c r="E123" s="15" t="str">
        <f>IF(AND(G113&gt;=250,G113&lt;=410),N124,IF(AND(G113&gt;=410,G113&lt;=600),N125,N126))</f>
        <v>Verify Data Entry</v>
      </c>
      <c r="F123" s="6"/>
      <c r="G123" s="6"/>
      <c r="H123" s="6"/>
      <c r="I123" s="6"/>
      <c r="J123" s="6"/>
      <c r="K123" s="6"/>
      <c r="L123" s="16"/>
      <c r="M123" s="16"/>
    </row>
    <row r="124" spans="1:24" ht="16.2" customHeight="1" x14ac:dyDescent="0.3">
      <c r="A124" s="60" t="s">
        <v>188</v>
      </c>
      <c r="B124" s="159" t="s">
        <v>188</v>
      </c>
      <c r="C124" s="14"/>
      <c r="D124" s="14"/>
      <c r="E124" s="17">
        <f>IF(AND(E123=N124),X129,0)</f>
        <v>0</v>
      </c>
      <c r="F124" s="6" t="s">
        <v>80</v>
      </c>
      <c r="G124" s="4" t="s">
        <v>11</v>
      </c>
      <c r="H124" s="6">
        <f>IF(AND(E123=N124),W129,0)</f>
        <v>0</v>
      </c>
      <c r="I124" s="6" t="s">
        <v>13</v>
      </c>
      <c r="J124" s="6"/>
      <c r="K124" s="6"/>
      <c r="L124" s="16"/>
      <c r="M124" s="16"/>
      <c r="N124" s="284" t="s">
        <v>42</v>
      </c>
    </row>
    <row r="125" spans="1:24" hidden="1" x14ac:dyDescent="0.3">
      <c r="A125" s="60"/>
      <c r="B125" s="159"/>
      <c r="C125" s="14"/>
      <c r="D125" s="14"/>
      <c r="E125" s="6"/>
      <c r="F125" s="6"/>
      <c r="G125" s="6"/>
      <c r="H125" s="6"/>
      <c r="I125" s="6"/>
      <c r="J125" s="6"/>
      <c r="K125" s="6"/>
      <c r="L125" s="16"/>
      <c r="M125" s="16"/>
      <c r="N125" s="284" t="s">
        <v>12</v>
      </c>
    </row>
    <row r="126" spans="1:24" hidden="1" x14ac:dyDescent="0.3">
      <c r="A126" s="60"/>
      <c r="B126" s="159"/>
      <c r="C126" s="14"/>
      <c r="D126" s="14"/>
      <c r="E126" s="6"/>
      <c r="F126" s="6"/>
      <c r="G126" s="6"/>
      <c r="H126" s="6"/>
      <c r="I126" s="6"/>
      <c r="J126" s="6"/>
      <c r="K126" s="6"/>
      <c r="L126" s="16"/>
      <c r="M126" s="16"/>
      <c r="N126" s="284" t="s">
        <v>5</v>
      </c>
    </row>
    <row r="127" spans="1:24" hidden="1" x14ac:dyDescent="0.3">
      <c r="A127" s="60"/>
      <c r="B127" s="159"/>
      <c r="C127" s="14"/>
      <c r="D127" s="14"/>
      <c r="E127" s="6"/>
      <c r="F127" s="6"/>
      <c r="G127" s="6"/>
      <c r="H127" s="6"/>
      <c r="I127" s="6"/>
      <c r="J127" s="6"/>
      <c r="K127" s="6"/>
      <c r="L127" s="16"/>
      <c r="M127" s="16"/>
      <c r="N127" s="284"/>
    </row>
    <row r="128" spans="1:24" hidden="1" x14ac:dyDescent="0.3">
      <c r="A128" s="62"/>
      <c r="B128" s="159"/>
      <c r="C128" s="14"/>
      <c r="D128" s="14"/>
      <c r="E128" s="6"/>
      <c r="F128" s="6"/>
      <c r="G128" s="6"/>
      <c r="H128" s="6"/>
      <c r="I128" s="6"/>
      <c r="J128" s="6"/>
      <c r="K128" s="6"/>
      <c r="L128" s="16"/>
      <c r="M128" s="16"/>
      <c r="O128" s="282" t="s">
        <v>14</v>
      </c>
      <c r="P128" s="282" t="s">
        <v>15</v>
      </c>
      <c r="Q128" s="282" t="s">
        <v>16</v>
      </c>
      <c r="R128" s="282" t="s">
        <v>17</v>
      </c>
      <c r="S128" s="282" t="s">
        <v>18</v>
      </c>
      <c r="U128" s="282" t="s">
        <v>19</v>
      </c>
      <c r="V128" s="282" t="s">
        <v>20</v>
      </c>
      <c r="W128" s="282" t="s">
        <v>21</v>
      </c>
      <c r="X128" s="282" t="s">
        <v>22</v>
      </c>
    </row>
    <row r="129" spans="1:24" ht="15" thickBot="1" x14ac:dyDescent="0.35">
      <c r="A129" s="61" t="s">
        <v>188</v>
      </c>
      <c r="B129" s="159" t="s">
        <v>188</v>
      </c>
      <c r="C129" s="14"/>
      <c r="D129" s="18"/>
      <c r="E129" s="19"/>
      <c r="F129" s="19"/>
      <c r="G129" s="19"/>
      <c r="H129" s="19"/>
      <c r="I129" s="19"/>
      <c r="J129" s="19"/>
      <c r="K129" s="19"/>
      <c r="L129" s="20"/>
      <c r="M129" s="16"/>
      <c r="O129" s="282">
        <v>49000</v>
      </c>
      <c r="P129" s="282" t="str">
        <f>G113</f>
        <v>Enter Data</v>
      </c>
      <c r="Q129" s="282">
        <v>410</v>
      </c>
      <c r="R129" s="282" t="e">
        <f>Q129-P129</f>
        <v>#VALUE!</v>
      </c>
      <c r="S129" s="282" t="e">
        <f>R129*$G$7/O129*1000</f>
        <v>#VALUE!</v>
      </c>
      <c r="U129" s="282">
        <v>20</v>
      </c>
      <c r="V129" s="282" t="e">
        <f>R129/U129</f>
        <v>#VALUE!</v>
      </c>
      <c r="W129" s="282" t="e">
        <f>ROUNDUP(V129,0)</f>
        <v>#VALUE!</v>
      </c>
      <c r="X129" s="285" t="e">
        <f>S129/W129</f>
        <v>#VALUE!</v>
      </c>
    </row>
    <row r="130" spans="1:24" ht="15" thickBot="1" x14ac:dyDescent="0.35">
      <c r="A130" s="60" t="s">
        <v>188</v>
      </c>
      <c r="B130" s="159" t="s">
        <v>188</v>
      </c>
      <c r="C130" s="14"/>
      <c r="D130" s="6"/>
      <c r="E130" s="6"/>
      <c r="F130" s="6"/>
      <c r="G130" s="6"/>
      <c r="H130" s="6"/>
      <c r="I130" s="6"/>
      <c r="J130" s="6"/>
      <c r="K130" s="6"/>
      <c r="L130" s="6"/>
      <c r="M130" s="16"/>
    </row>
    <row r="131" spans="1:24" ht="8.4" customHeight="1" thickBot="1" x14ac:dyDescent="0.35">
      <c r="A131" s="60" t="s">
        <v>188</v>
      </c>
      <c r="B131" s="159" t="s">
        <v>188</v>
      </c>
      <c r="C131" s="14"/>
      <c r="D131" s="11"/>
      <c r="E131" s="12"/>
      <c r="F131" s="12"/>
      <c r="G131" s="12"/>
      <c r="H131" s="12"/>
      <c r="I131" s="12"/>
      <c r="J131" s="12"/>
      <c r="K131" s="12"/>
      <c r="L131" s="13"/>
      <c r="M131" s="16"/>
    </row>
    <row r="132" spans="1:24" ht="18.600000000000001" thickBot="1" x14ac:dyDescent="0.4">
      <c r="A132" s="60" t="s">
        <v>188</v>
      </c>
      <c r="B132" s="159" t="s">
        <v>188</v>
      </c>
      <c r="C132" s="14"/>
      <c r="D132" s="14"/>
      <c r="E132" s="23" t="s">
        <v>8</v>
      </c>
      <c r="F132" s="6"/>
      <c r="G132" s="31" t="s">
        <v>183</v>
      </c>
      <c r="H132" s="6" t="s">
        <v>4</v>
      </c>
      <c r="I132" s="6"/>
      <c r="J132" s="6"/>
      <c r="K132" s="15" t="s">
        <v>7</v>
      </c>
      <c r="L132" s="16"/>
      <c r="M132" s="16"/>
    </row>
    <row r="133" spans="1:24" ht="121.95" customHeight="1" thickBot="1" x14ac:dyDescent="0.35">
      <c r="A133" s="60" t="s">
        <v>188</v>
      </c>
      <c r="B133" s="159" t="s">
        <v>188</v>
      </c>
      <c r="C133" s="14"/>
      <c r="D133" s="14"/>
      <c r="E133" s="6"/>
      <c r="F133" s="6"/>
      <c r="G133" s="6"/>
      <c r="H133" s="6"/>
      <c r="I133" s="6"/>
      <c r="J133" s="6"/>
      <c r="K133" s="2" t="str">
        <f>IF(AND(G132&gt;=O134,G132&lt;=P134),N134,IF(AND(G132&gt;=O135,G132&lt;=P135),N135,IF(AND(G132&gt;=O136,G132&lt;=P136),N136,IF(AND(G132&gt;=O137,G132&lt;=P137),N137,IF(AND(G132&gt;=O138,G132&lt;=P138),N138,IF(AND(G132&gt;=O139,G132&lt;=P139),N139,N140))))))</f>
        <v>Verify Data Entry</v>
      </c>
      <c r="L133" s="16"/>
      <c r="M133" s="16"/>
      <c r="O133" s="282" t="s">
        <v>0</v>
      </c>
      <c r="P133" s="282" t="s">
        <v>1</v>
      </c>
    </row>
    <row r="134" spans="1:24" ht="72" hidden="1" x14ac:dyDescent="0.3">
      <c r="A134" s="60"/>
      <c r="B134" s="159"/>
      <c r="C134" s="14"/>
      <c r="D134" s="14"/>
      <c r="E134" s="6"/>
      <c r="F134" s="6"/>
      <c r="G134" s="6"/>
      <c r="H134" s="6"/>
      <c r="I134" s="6"/>
      <c r="J134" s="6"/>
      <c r="K134" s="1"/>
      <c r="L134" s="16"/>
      <c r="M134" s="16"/>
      <c r="N134" s="284" t="s">
        <v>574</v>
      </c>
      <c r="O134" s="282">
        <v>800</v>
      </c>
      <c r="P134" s="282">
        <v>999.99</v>
      </c>
    </row>
    <row r="135" spans="1:24" ht="72" hidden="1" x14ac:dyDescent="0.3">
      <c r="A135" s="60"/>
      <c r="B135" s="159"/>
      <c r="C135" s="14"/>
      <c r="D135" s="14"/>
      <c r="E135" s="6"/>
      <c r="F135" s="6"/>
      <c r="G135" s="6"/>
      <c r="H135" s="6"/>
      <c r="I135" s="6"/>
      <c r="J135" s="6"/>
      <c r="K135" s="1"/>
      <c r="L135" s="16"/>
      <c r="M135" s="16"/>
      <c r="N135" s="284" t="s">
        <v>575</v>
      </c>
      <c r="O135" s="282">
        <v>1000</v>
      </c>
      <c r="P135" s="282">
        <v>1249.99</v>
      </c>
    </row>
    <row r="136" spans="1:24" ht="86.4" hidden="1" x14ac:dyDescent="0.3">
      <c r="A136" s="60"/>
      <c r="B136" s="159"/>
      <c r="C136" s="14"/>
      <c r="D136" s="14"/>
      <c r="E136" s="6"/>
      <c r="F136" s="6"/>
      <c r="G136" s="6"/>
      <c r="H136" s="6"/>
      <c r="I136" s="6"/>
      <c r="J136" s="6"/>
      <c r="K136" s="1"/>
      <c r="L136" s="16"/>
      <c r="M136" s="16"/>
      <c r="N136" s="284" t="s">
        <v>576</v>
      </c>
      <c r="O136" s="282">
        <v>1250</v>
      </c>
      <c r="P136" s="282">
        <v>1299.99</v>
      </c>
    </row>
    <row r="137" spans="1:24" ht="100.8" hidden="1" x14ac:dyDescent="0.3">
      <c r="A137" s="60"/>
      <c r="B137" s="159"/>
      <c r="C137" s="14"/>
      <c r="D137" s="14"/>
      <c r="E137" s="6"/>
      <c r="F137" s="6"/>
      <c r="G137" s="6"/>
      <c r="H137" s="6"/>
      <c r="I137" s="6"/>
      <c r="J137" s="6"/>
      <c r="K137" s="1"/>
      <c r="L137" s="16"/>
      <c r="M137" s="16"/>
      <c r="N137" s="284" t="s">
        <v>577</v>
      </c>
      <c r="O137" s="282">
        <v>1300</v>
      </c>
      <c r="P137" s="282">
        <v>1399.99</v>
      </c>
    </row>
    <row r="138" spans="1:24" ht="72" hidden="1" x14ac:dyDescent="0.3">
      <c r="A138" s="60"/>
      <c r="B138" s="159"/>
      <c r="C138" s="14"/>
      <c r="D138" s="14"/>
      <c r="E138" s="6"/>
      <c r="F138" s="6"/>
      <c r="G138" s="6"/>
      <c r="H138" s="6"/>
      <c r="I138" s="6"/>
      <c r="J138" s="6"/>
      <c r="K138" s="1"/>
      <c r="L138" s="16"/>
      <c r="M138" s="16"/>
      <c r="N138" s="284" t="s">
        <v>9</v>
      </c>
      <c r="O138" s="282">
        <v>1400</v>
      </c>
      <c r="P138" s="282">
        <v>1599.99</v>
      </c>
    </row>
    <row r="139" spans="1:24" ht="100.8" hidden="1" x14ac:dyDescent="0.3">
      <c r="A139" s="60"/>
      <c r="B139" s="159"/>
      <c r="C139" s="14"/>
      <c r="D139" s="14"/>
      <c r="E139" s="6"/>
      <c r="F139" s="6"/>
      <c r="G139" s="6"/>
      <c r="H139" s="6"/>
      <c r="I139" s="6"/>
      <c r="J139" s="6"/>
      <c r="K139" s="1"/>
      <c r="L139" s="16"/>
      <c r="M139" s="16"/>
      <c r="N139" s="284" t="s">
        <v>106</v>
      </c>
      <c r="O139" s="282">
        <v>1600</v>
      </c>
      <c r="P139" s="282">
        <v>3000</v>
      </c>
    </row>
    <row r="140" spans="1:24" hidden="1" x14ac:dyDescent="0.3">
      <c r="A140" s="60"/>
      <c r="B140" s="159"/>
      <c r="C140" s="14"/>
      <c r="D140" s="14"/>
      <c r="E140" s="6"/>
      <c r="F140" s="6"/>
      <c r="G140" s="6"/>
      <c r="H140" s="6"/>
      <c r="I140" s="6"/>
      <c r="J140" s="6"/>
      <c r="L140" s="16"/>
      <c r="M140" s="16"/>
      <c r="N140" s="282" t="s">
        <v>5</v>
      </c>
    </row>
    <row r="141" spans="1:24" x14ac:dyDescent="0.3">
      <c r="A141" s="60" t="s">
        <v>188</v>
      </c>
      <c r="B141" s="159" t="s">
        <v>188</v>
      </c>
      <c r="C141" s="14"/>
      <c r="D141" s="14"/>
      <c r="E141" s="6"/>
      <c r="F141" s="6"/>
      <c r="G141" s="6"/>
      <c r="H141" s="6"/>
      <c r="I141" s="6"/>
      <c r="J141" s="6"/>
      <c r="K141" s="6"/>
      <c r="L141" s="16"/>
      <c r="M141" s="16"/>
    </row>
    <row r="142" spans="1:24" x14ac:dyDescent="0.3">
      <c r="A142" s="60" t="s">
        <v>188</v>
      </c>
      <c r="B142" s="159" t="s">
        <v>188</v>
      </c>
      <c r="C142" s="14"/>
      <c r="D142" s="14"/>
      <c r="E142" s="15" t="str">
        <f>IF(AND(G132&gt;=800,G132&lt;=1350),N143,IF(AND(G132&gt;=1350,G132&lt;=2000),N144,N147))</f>
        <v>Verify Data Entry</v>
      </c>
      <c r="F142" s="6"/>
      <c r="G142" s="6"/>
      <c r="H142" s="6"/>
      <c r="I142" s="6"/>
      <c r="J142" s="6"/>
      <c r="K142" s="6"/>
      <c r="L142" s="16"/>
      <c r="M142" s="16"/>
    </row>
    <row r="143" spans="1:24" ht="15" customHeight="1" x14ac:dyDescent="0.3">
      <c r="A143" s="60" t="s">
        <v>188</v>
      </c>
      <c r="B143" s="159" t="s">
        <v>188</v>
      </c>
      <c r="C143" s="14"/>
      <c r="D143" s="14"/>
      <c r="E143" s="17">
        <f>IF(AND(E142=N143),X150,0)</f>
        <v>0</v>
      </c>
      <c r="F143" s="6" t="s">
        <v>80</v>
      </c>
      <c r="G143" s="4" t="s">
        <v>11</v>
      </c>
      <c r="H143" s="6">
        <f>IF(AND(E142=N143),W150,0)</f>
        <v>0</v>
      </c>
      <c r="I143" s="6" t="s">
        <v>13</v>
      </c>
      <c r="J143" s="6"/>
      <c r="K143" s="6"/>
      <c r="L143" s="16"/>
      <c r="M143" s="16"/>
      <c r="N143" s="284" t="s">
        <v>573</v>
      </c>
    </row>
    <row r="144" spans="1:24" x14ac:dyDescent="0.3">
      <c r="A144" s="60"/>
      <c r="B144" s="159" t="s">
        <v>188</v>
      </c>
      <c r="C144" s="14"/>
      <c r="D144" s="14"/>
      <c r="E144" s="6"/>
      <c r="F144" s="6"/>
      <c r="G144" s="6"/>
      <c r="H144" s="6"/>
      <c r="I144" s="6"/>
      <c r="J144" s="6"/>
      <c r="K144" s="6"/>
      <c r="L144" s="16"/>
      <c r="M144" s="16"/>
      <c r="N144" s="284" t="s">
        <v>12</v>
      </c>
    </row>
    <row r="145" spans="1:24" x14ac:dyDescent="0.3">
      <c r="A145" s="60" t="s">
        <v>188</v>
      </c>
      <c r="B145" s="288" t="s">
        <v>188</v>
      </c>
      <c r="C145" s="14"/>
      <c r="D145" s="14"/>
      <c r="E145" s="15" t="str">
        <f>IF(AND(G132&gt;=800,G132&lt;=1350),N146,IF(AND(G132&gt;=1350,G132&lt;=2000),N144,N147))</f>
        <v>Verify Data Entry</v>
      </c>
      <c r="F145" s="6"/>
      <c r="G145" s="6"/>
      <c r="H145" s="6"/>
      <c r="I145" s="6"/>
      <c r="J145" s="6"/>
      <c r="K145" s="6"/>
      <c r="L145" s="16"/>
      <c r="M145" s="16"/>
    </row>
    <row r="146" spans="1:24" ht="15" customHeight="1" x14ac:dyDescent="0.3">
      <c r="A146" s="60" t="s">
        <v>188</v>
      </c>
      <c r="B146" s="288" t="s">
        <v>188</v>
      </c>
      <c r="C146" s="14"/>
      <c r="D146" s="14"/>
      <c r="E146" s="17">
        <f>IF(AND(E145=N146),X152,0)</f>
        <v>0</v>
      </c>
      <c r="F146" s="6" t="s">
        <v>80</v>
      </c>
      <c r="G146" s="4" t="s">
        <v>11</v>
      </c>
      <c r="H146" s="6">
        <f>IF(AND(E145=N146),W152,0)</f>
        <v>0</v>
      </c>
      <c r="I146" s="6" t="s">
        <v>13</v>
      </c>
      <c r="J146" s="6"/>
      <c r="K146" s="6"/>
      <c r="L146" s="16"/>
      <c r="M146" s="16"/>
      <c r="N146" s="284" t="s">
        <v>558</v>
      </c>
    </row>
    <row r="147" spans="1:24" hidden="1" x14ac:dyDescent="0.3">
      <c r="A147" s="60"/>
      <c r="B147" s="159"/>
      <c r="C147" s="14"/>
      <c r="D147" s="14"/>
      <c r="E147" s="6"/>
      <c r="F147" s="6"/>
      <c r="G147" s="6"/>
      <c r="H147" s="6"/>
      <c r="I147" s="6"/>
      <c r="J147" s="6"/>
      <c r="K147" s="6"/>
      <c r="L147" s="16"/>
      <c r="M147" s="16"/>
      <c r="N147" s="284" t="s">
        <v>5</v>
      </c>
    </row>
    <row r="148" spans="1:24" hidden="1" x14ac:dyDescent="0.3">
      <c r="A148" s="60"/>
      <c r="B148" s="159"/>
      <c r="C148" s="14"/>
      <c r="D148" s="14"/>
      <c r="E148" s="6"/>
      <c r="F148" s="6"/>
      <c r="G148" s="6"/>
      <c r="H148" s="6"/>
      <c r="I148" s="6"/>
      <c r="J148" s="6"/>
      <c r="K148" s="6"/>
      <c r="L148" s="16"/>
      <c r="M148" s="16"/>
      <c r="N148" s="284"/>
    </row>
    <row r="149" spans="1:24" hidden="1" x14ac:dyDescent="0.3">
      <c r="A149" s="62"/>
      <c r="B149" s="159"/>
      <c r="C149" s="14"/>
      <c r="D149" s="14"/>
      <c r="E149" s="6"/>
      <c r="F149" s="6"/>
      <c r="G149" s="6"/>
      <c r="H149" s="6"/>
      <c r="I149" s="6"/>
      <c r="J149" s="6"/>
      <c r="K149" s="6"/>
      <c r="L149" s="16"/>
      <c r="M149" s="16"/>
      <c r="O149" s="282" t="s">
        <v>14</v>
      </c>
      <c r="P149" s="282" t="s">
        <v>15</v>
      </c>
      <c r="Q149" s="282" t="s">
        <v>16</v>
      </c>
      <c r="R149" s="282" t="s">
        <v>17</v>
      </c>
      <c r="S149" s="282" t="s">
        <v>18</v>
      </c>
      <c r="U149" s="282" t="s">
        <v>19</v>
      </c>
      <c r="V149" s="282" t="s">
        <v>20</v>
      </c>
      <c r="W149" s="282" t="s">
        <v>21</v>
      </c>
      <c r="X149" s="282" t="s">
        <v>22</v>
      </c>
    </row>
    <row r="150" spans="1:24" ht="15" thickBot="1" x14ac:dyDescent="0.35">
      <c r="A150" s="61" t="s">
        <v>188</v>
      </c>
      <c r="B150" s="159" t="s">
        <v>188</v>
      </c>
      <c r="C150" s="14"/>
      <c r="D150" s="18"/>
      <c r="E150" s="19"/>
      <c r="F150" s="19"/>
      <c r="G150" s="19"/>
      <c r="H150" s="19"/>
      <c r="I150" s="19"/>
      <c r="J150" s="19"/>
      <c r="K150" s="19"/>
      <c r="L150" s="20"/>
      <c r="M150" s="16"/>
      <c r="O150" s="282">
        <v>41622</v>
      </c>
      <c r="P150" s="282" t="str">
        <f>G132</f>
        <v>Enter Data</v>
      </c>
      <c r="Q150" s="282">
        <v>1350</v>
      </c>
      <c r="R150" s="282" t="e">
        <f>Q150-P150</f>
        <v>#VALUE!</v>
      </c>
      <c r="S150" s="282" t="e">
        <f>R150*$G$7/O150*1000</f>
        <v>#VALUE!</v>
      </c>
      <c r="U150" s="282">
        <v>30</v>
      </c>
      <c r="V150" s="282" t="e">
        <f>R150/U150</f>
        <v>#VALUE!</v>
      </c>
      <c r="W150" s="282" t="e">
        <f>ROUNDUP(V150,0)</f>
        <v>#VALUE!</v>
      </c>
      <c r="X150" s="285" t="e">
        <f>S150/W150</f>
        <v>#VALUE!</v>
      </c>
    </row>
    <row r="151" spans="1:24" hidden="1" x14ac:dyDescent="0.3">
      <c r="B151" s="288"/>
      <c r="C151" s="14"/>
      <c r="D151" s="6"/>
      <c r="E151" s="6"/>
      <c r="F151" s="6"/>
      <c r="G151" s="6"/>
      <c r="H151" s="6"/>
      <c r="I151" s="6"/>
      <c r="J151" s="6"/>
      <c r="K151" s="6"/>
      <c r="L151" s="6"/>
      <c r="M151" s="16"/>
      <c r="O151" s="282" t="s">
        <v>14</v>
      </c>
      <c r="P151" s="282" t="s">
        <v>15</v>
      </c>
      <c r="Q151" s="282" t="s">
        <v>16</v>
      </c>
      <c r="R151" s="282" t="s">
        <v>17</v>
      </c>
      <c r="S151" s="282" t="s">
        <v>18</v>
      </c>
      <c r="U151" s="282" t="s">
        <v>19</v>
      </c>
      <c r="V151" s="282" t="s">
        <v>20</v>
      </c>
      <c r="W151" s="282" t="s">
        <v>21</v>
      </c>
      <c r="X151" s="282" t="s">
        <v>22</v>
      </c>
    </row>
    <row r="152" spans="1:24" hidden="1" x14ac:dyDescent="0.3">
      <c r="B152" s="288"/>
      <c r="C152" s="14"/>
      <c r="D152" s="6"/>
      <c r="E152" s="6"/>
      <c r="F152" s="6"/>
      <c r="G152" s="6"/>
      <c r="H152" s="6"/>
      <c r="I152" s="6"/>
      <c r="J152" s="6"/>
      <c r="K152" s="6"/>
      <c r="L152" s="6"/>
      <c r="M152" s="16"/>
      <c r="O152" s="282">
        <v>44160</v>
      </c>
      <c r="P152" s="282" t="str">
        <f>G132</f>
        <v>Enter Data</v>
      </c>
      <c r="Q152" s="282">
        <v>1350</v>
      </c>
      <c r="R152" s="282" t="e">
        <f>Q152-P152</f>
        <v>#VALUE!</v>
      </c>
      <c r="S152" s="282" t="e">
        <f>R152*$G$7/O152*1000</f>
        <v>#VALUE!</v>
      </c>
      <c r="U152" s="282">
        <v>30</v>
      </c>
      <c r="V152" s="282" t="e">
        <f>R152/U152</f>
        <v>#VALUE!</v>
      </c>
      <c r="W152" s="282" t="e">
        <f>ROUNDUP(V152,0)</f>
        <v>#VALUE!</v>
      </c>
      <c r="X152" s="285" t="e">
        <f>S152/W152</f>
        <v>#VALUE!</v>
      </c>
    </row>
    <row r="153" spans="1:24" ht="15" thickBot="1" x14ac:dyDescent="0.35">
      <c r="A153" s="60" t="s">
        <v>188</v>
      </c>
      <c r="B153" s="159" t="s">
        <v>188</v>
      </c>
      <c r="C153" s="14"/>
      <c r="D153" s="6"/>
      <c r="E153" s="6"/>
      <c r="F153" s="6"/>
      <c r="G153" s="6"/>
      <c r="H153" s="6"/>
      <c r="I153" s="6"/>
      <c r="J153" s="6"/>
      <c r="K153" s="6"/>
      <c r="L153" s="6"/>
      <c r="M153" s="16"/>
    </row>
    <row r="154" spans="1:24" ht="8.4" customHeight="1" thickBot="1" x14ac:dyDescent="0.35">
      <c r="A154" s="60" t="s">
        <v>188</v>
      </c>
      <c r="B154" s="159" t="s">
        <v>188</v>
      </c>
      <c r="C154" s="14"/>
      <c r="D154" s="11"/>
      <c r="E154" s="12"/>
      <c r="F154" s="12"/>
      <c r="G154" s="12"/>
      <c r="H154" s="12"/>
      <c r="I154" s="12"/>
      <c r="J154" s="12"/>
      <c r="K154" s="12"/>
      <c r="L154" s="13"/>
      <c r="M154" s="16"/>
    </row>
    <row r="155" spans="1:24" ht="18.600000000000001" thickBot="1" x14ac:dyDescent="0.4">
      <c r="A155" s="60" t="s">
        <v>188</v>
      </c>
      <c r="B155" s="159" t="s">
        <v>188</v>
      </c>
      <c r="C155" s="14"/>
      <c r="D155" s="14"/>
      <c r="E155" s="23" t="s">
        <v>47</v>
      </c>
      <c r="F155" s="6"/>
      <c r="G155" s="31" t="s">
        <v>183</v>
      </c>
      <c r="H155" s="6" t="s">
        <v>4</v>
      </c>
      <c r="I155" s="6"/>
      <c r="J155" s="6"/>
      <c r="K155" s="15" t="s">
        <v>7</v>
      </c>
      <c r="L155" s="16"/>
      <c r="M155" s="16"/>
    </row>
    <row r="156" spans="1:24" ht="103.05" customHeight="1" thickBot="1" x14ac:dyDescent="0.35">
      <c r="A156" s="60" t="s">
        <v>188</v>
      </c>
      <c r="B156" s="159" t="s">
        <v>188</v>
      </c>
      <c r="C156" s="14"/>
      <c r="D156" s="14"/>
      <c r="E156" s="6"/>
      <c r="F156" s="6"/>
      <c r="G156" s="6"/>
      <c r="H156" s="6"/>
      <c r="I156" s="6"/>
      <c r="J156" s="6"/>
      <c r="K156" s="2" t="str">
        <f>IF(AND(G155&gt;=O157,G155&lt;=P157),N157,IF(AND(G155&gt;=O158,G155&lt;=P158),N158,IF(AND(G155&gt;=O159,G155&lt;=P159),N159,IF(AND(G155&gt;=O160,G155&lt;=P160),N160,IF(AND(G155&gt;=O161,G155&lt;=P161),N161,IF(AND(G155&gt;=O162,G155&lt;=P162),N162,N163))))))</f>
        <v>Verify Data Entry</v>
      </c>
      <c r="L156" s="16"/>
      <c r="M156" s="16"/>
      <c r="O156" s="282" t="s">
        <v>0</v>
      </c>
      <c r="P156" s="282" t="s">
        <v>1</v>
      </c>
    </row>
    <row r="157" spans="1:24" ht="57.6" hidden="1" x14ac:dyDescent="0.3">
      <c r="A157" s="60"/>
      <c r="B157" s="159"/>
      <c r="C157" s="14"/>
      <c r="D157" s="14"/>
      <c r="E157" s="6"/>
      <c r="F157" s="6"/>
      <c r="G157" s="6"/>
      <c r="H157" s="6"/>
      <c r="I157" s="6"/>
      <c r="J157" s="6"/>
      <c r="K157" s="1"/>
      <c r="L157" s="16"/>
      <c r="M157" s="16"/>
      <c r="N157" s="284" t="s">
        <v>437</v>
      </c>
      <c r="O157" s="282">
        <v>0</v>
      </c>
      <c r="P157" s="282">
        <v>3</v>
      </c>
    </row>
    <row r="158" spans="1:24" ht="57.6" hidden="1" x14ac:dyDescent="0.3">
      <c r="A158" s="60"/>
      <c r="B158" s="159"/>
      <c r="C158" s="14"/>
      <c r="D158" s="14"/>
      <c r="E158" s="6"/>
      <c r="F158" s="6"/>
      <c r="G158" s="6"/>
      <c r="H158" s="6"/>
      <c r="I158" s="6"/>
      <c r="J158" s="6"/>
      <c r="K158" s="1"/>
      <c r="L158" s="16"/>
      <c r="M158" s="16"/>
      <c r="N158" s="284" t="s">
        <v>438</v>
      </c>
      <c r="O158" s="282">
        <v>3.01</v>
      </c>
      <c r="P158" s="282">
        <v>6</v>
      </c>
    </row>
    <row r="159" spans="1:24" ht="57.6" hidden="1" x14ac:dyDescent="0.3">
      <c r="A159" s="60"/>
      <c r="B159" s="159"/>
      <c r="C159" s="14"/>
      <c r="D159" s="14"/>
      <c r="E159" s="6"/>
      <c r="F159" s="6"/>
      <c r="G159" s="6"/>
      <c r="H159" s="6"/>
      <c r="I159" s="6"/>
      <c r="J159" s="6"/>
      <c r="K159" s="1"/>
      <c r="L159" s="16"/>
      <c r="M159" s="16"/>
      <c r="N159" s="284" t="s">
        <v>439</v>
      </c>
      <c r="O159" s="282">
        <v>6.01</v>
      </c>
      <c r="P159" s="282">
        <v>9</v>
      </c>
    </row>
    <row r="160" spans="1:24" ht="72" hidden="1" x14ac:dyDescent="0.3">
      <c r="A160" s="60"/>
      <c r="B160" s="159"/>
      <c r="C160" s="14"/>
      <c r="D160" s="14"/>
      <c r="E160" s="6"/>
      <c r="F160" s="6"/>
      <c r="G160" s="6"/>
      <c r="H160" s="6"/>
      <c r="I160" s="6"/>
      <c r="J160" s="6"/>
      <c r="K160" s="1"/>
      <c r="L160" s="16"/>
      <c r="M160" s="16"/>
      <c r="N160" s="284" t="s">
        <v>440</v>
      </c>
      <c r="O160" s="282">
        <v>9.01</v>
      </c>
      <c r="P160" s="282">
        <v>12</v>
      </c>
    </row>
    <row r="161" spans="1:24" ht="57.6" hidden="1" x14ac:dyDescent="0.3">
      <c r="A161" s="60"/>
      <c r="B161" s="159"/>
      <c r="C161" s="14"/>
      <c r="D161" s="14"/>
      <c r="E161" s="6"/>
      <c r="F161" s="6"/>
      <c r="G161" s="6"/>
      <c r="H161" s="6"/>
      <c r="I161" s="6"/>
      <c r="J161" s="6"/>
      <c r="K161" s="1"/>
      <c r="L161" s="16"/>
      <c r="M161" s="16"/>
      <c r="N161" s="284" t="s">
        <v>48</v>
      </c>
      <c r="O161" s="282">
        <v>12.01</v>
      </c>
      <c r="P161" s="282">
        <v>20</v>
      </c>
    </row>
    <row r="162" spans="1:24" ht="72" hidden="1" x14ac:dyDescent="0.3">
      <c r="A162" s="60"/>
      <c r="B162" s="159"/>
      <c r="C162" s="14"/>
      <c r="D162" s="14"/>
      <c r="E162" s="6"/>
      <c r="F162" s="6"/>
      <c r="G162" s="6"/>
      <c r="H162" s="6"/>
      <c r="I162" s="6"/>
      <c r="J162" s="6"/>
      <c r="K162" s="1"/>
      <c r="L162" s="16"/>
      <c r="M162" s="16"/>
      <c r="N162" s="284" t="s">
        <v>49</v>
      </c>
      <c r="O162" s="282">
        <v>20.010000000000002</v>
      </c>
      <c r="P162" s="282">
        <v>60</v>
      </c>
    </row>
    <row r="163" spans="1:24" hidden="1" x14ac:dyDescent="0.3">
      <c r="A163" s="60"/>
      <c r="B163" s="159"/>
      <c r="C163" s="14"/>
      <c r="D163" s="14"/>
      <c r="E163" s="6"/>
      <c r="F163" s="6"/>
      <c r="G163" s="6"/>
      <c r="H163" s="6"/>
      <c r="I163" s="6"/>
      <c r="J163" s="6"/>
      <c r="L163" s="16"/>
      <c r="M163" s="16"/>
      <c r="N163" s="282" t="s">
        <v>5</v>
      </c>
    </row>
    <row r="164" spans="1:24" x14ac:dyDescent="0.3">
      <c r="A164" s="60" t="s">
        <v>188</v>
      </c>
      <c r="B164" s="159" t="s">
        <v>188</v>
      </c>
      <c r="C164" s="14"/>
      <c r="D164" s="14"/>
      <c r="E164" s="6"/>
      <c r="F164" s="6"/>
      <c r="G164" s="6"/>
      <c r="H164" s="6"/>
      <c r="I164" s="6"/>
      <c r="J164" s="6"/>
      <c r="K164" s="6"/>
      <c r="L164" s="16"/>
      <c r="M164" s="16"/>
    </row>
    <row r="165" spans="1:24" x14ac:dyDescent="0.3">
      <c r="A165" s="60" t="s">
        <v>188</v>
      </c>
      <c r="B165" s="159" t="s">
        <v>188</v>
      </c>
      <c r="C165" s="14"/>
      <c r="D165" s="14"/>
      <c r="E165" s="15" t="str">
        <f>IF(AND(G155&gt;=0,G155&lt;=10),N166,IF(AND(G155&gt;=10,G155&lt;=60),N167,N168))</f>
        <v>Verify Data Entry</v>
      </c>
      <c r="F165" s="6"/>
      <c r="G165" s="6"/>
      <c r="H165" s="6"/>
      <c r="I165" s="6"/>
      <c r="J165" s="6"/>
      <c r="K165" s="6"/>
      <c r="L165" s="16"/>
      <c r="M165" s="16"/>
    </row>
    <row r="166" spans="1:24" ht="16.2" customHeight="1" x14ac:dyDescent="0.3">
      <c r="A166" s="60" t="s">
        <v>188</v>
      </c>
      <c r="B166" s="159" t="s">
        <v>188</v>
      </c>
      <c r="C166" s="14"/>
      <c r="D166" s="14"/>
      <c r="E166" s="17">
        <f>IF(AND(E165=N166),X171,0)</f>
        <v>0</v>
      </c>
      <c r="F166" s="6" t="s">
        <v>80</v>
      </c>
      <c r="G166" s="4" t="s">
        <v>11</v>
      </c>
      <c r="H166" s="6">
        <f>IF(AND(E165=N166),W171,0)</f>
        <v>0</v>
      </c>
      <c r="I166" s="6" t="s">
        <v>13</v>
      </c>
      <c r="J166" s="6"/>
      <c r="K166" s="6"/>
      <c r="L166" s="16"/>
      <c r="M166" s="16"/>
      <c r="N166" s="284" t="s">
        <v>560</v>
      </c>
    </row>
    <row r="167" spans="1:24" hidden="1" x14ac:dyDescent="0.3">
      <c r="A167" s="60"/>
      <c r="B167" s="159"/>
      <c r="C167" s="14"/>
      <c r="D167" s="14"/>
      <c r="E167" s="6"/>
      <c r="F167" s="6"/>
      <c r="G167" s="6"/>
      <c r="H167" s="6"/>
      <c r="I167" s="6"/>
      <c r="J167" s="6"/>
      <c r="K167" s="6"/>
      <c r="L167" s="16"/>
      <c r="M167" s="16"/>
      <c r="N167" s="284" t="s">
        <v>12</v>
      </c>
    </row>
    <row r="168" spans="1:24" hidden="1" x14ac:dyDescent="0.3">
      <c r="A168" s="60"/>
      <c r="B168" s="159"/>
      <c r="C168" s="14"/>
      <c r="D168" s="14"/>
      <c r="E168" s="6"/>
      <c r="F168" s="6"/>
      <c r="G168" s="6"/>
      <c r="H168" s="6"/>
      <c r="I168" s="6"/>
      <c r="J168" s="6"/>
      <c r="K168" s="6"/>
      <c r="L168" s="16"/>
      <c r="M168" s="16"/>
      <c r="N168" s="284" t="s">
        <v>5</v>
      </c>
    </row>
    <row r="169" spans="1:24" hidden="1" x14ac:dyDescent="0.3">
      <c r="A169" s="60"/>
      <c r="B169" s="159"/>
      <c r="C169" s="14"/>
      <c r="D169" s="14"/>
      <c r="E169" s="6"/>
      <c r="F169" s="6"/>
      <c r="G169" s="6"/>
      <c r="H169" s="6"/>
      <c r="I169" s="6"/>
      <c r="J169" s="6"/>
      <c r="K169" s="6"/>
      <c r="L169" s="16"/>
      <c r="M169" s="16"/>
      <c r="N169" s="284"/>
    </row>
    <row r="170" spans="1:24" hidden="1" x14ac:dyDescent="0.3">
      <c r="A170" s="62"/>
      <c r="B170" s="159"/>
      <c r="C170" s="14"/>
      <c r="D170" s="14"/>
      <c r="E170" s="6"/>
      <c r="F170" s="6"/>
      <c r="G170" s="6"/>
      <c r="H170" s="6"/>
      <c r="I170" s="6"/>
      <c r="J170" s="6"/>
      <c r="K170" s="6"/>
      <c r="L170" s="16"/>
      <c r="M170" s="16"/>
      <c r="O170" s="282" t="s">
        <v>14</v>
      </c>
      <c r="P170" s="282" t="s">
        <v>15</v>
      </c>
      <c r="Q170" s="282" t="s">
        <v>16</v>
      </c>
      <c r="R170" s="282" t="s">
        <v>17</v>
      </c>
      <c r="S170" s="282" t="s">
        <v>18</v>
      </c>
      <c r="U170" s="282" t="s">
        <v>19</v>
      </c>
      <c r="V170" s="282" t="s">
        <v>20</v>
      </c>
      <c r="W170" s="282" t="s">
        <v>21</v>
      </c>
      <c r="X170" s="282" t="s">
        <v>22</v>
      </c>
    </row>
    <row r="171" spans="1:24" ht="15" thickBot="1" x14ac:dyDescent="0.35">
      <c r="A171" s="61" t="s">
        <v>188</v>
      </c>
      <c r="B171" s="159" t="s">
        <v>188</v>
      </c>
      <c r="C171" s="14"/>
      <c r="D171" s="18"/>
      <c r="E171" s="19"/>
      <c r="F171" s="19"/>
      <c r="G171" s="19"/>
      <c r="H171" s="19"/>
      <c r="I171" s="19"/>
      <c r="J171" s="19"/>
      <c r="K171" s="19"/>
      <c r="L171" s="20"/>
      <c r="M171" s="16"/>
      <c r="O171" s="282">
        <v>54000</v>
      </c>
      <c r="P171" s="282" t="str">
        <f>G155</f>
        <v>Enter Data</v>
      </c>
      <c r="Q171" s="282">
        <v>10</v>
      </c>
      <c r="R171" s="282" t="e">
        <f>Q171-P171</f>
        <v>#VALUE!</v>
      </c>
      <c r="S171" s="282" t="e">
        <f>R171*$G$7/O171*1000</f>
        <v>#VALUE!</v>
      </c>
      <c r="U171" s="282">
        <v>1</v>
      </c>
      <c r="V171" s="282" t="e">
        <f>R171/U171</f>
        <v>#VALUE!</v>
      </c>
      <c r="W171" s="282" t="e">
        <f>ROUNDUP(V171,0)</f>
        <v>#VALUE!</v>
      </c>
      <c r="X171" s="285" t="e">
        <f>S171/W171</f>
        <v>#VALUE!</v>
      </c>
    </row>
    <row r="172" spans="1:24" ht="15" thickBot="1" x14ac:dyDescent="0.35">
      <c r="A172" s="60" t="s">
        <v>188</v>
      </c>
      <c r="B172" s="159" t="s">
        <v>188</v>
      </c>
      <c r="C172" s="14"/>
      <c r="D172" s="6"/>
      <c r="E172" s="6"/>
      <c r="F172" s="6"/>
      <c r="G172" s="6"/>
      <c r="H172" s="6"/>
      <c r="I172" s="6"/>
      <c r="J172" s="6"/>
      <c r="K172" s="6"/>
      <c r="L172" s="6"/>
      <c r="M172" s="16"/>
    </row>
    <row r="173" spans="1:24" ht="8.4" customHeight="1" thickBot="1" x14ac:dyDescent="0.35">
      <c r="A173" s="60" t="s">
        <v>188</v>
      </c>
      <c r="B173" s="159" t="s">
        <v>188</v>
      </c>
      <c r="C173" s="14"/>
      <c r="D173" s="11"/>
      <c r="E173" s="12"/>
      <c r="F173" s="12"/>
      <c r="G173" s="12"/>
      <c r="H173" s="12"/>
      <c r="I173" s="12"/>
      <c r="J173" s="12"/>
      <c r="K173" s="12"/>
      <c r="L173" s="13"/>
      <c r="M173" s="16"/>
    </row>
    <row r="174" spans="1:24" ht="18.600000000000001" thickBot="1" x14ac:dyDescent="0.4">
      <c r="A174" s="60" t="s">
        <v>188</v>
      </c>
      <c r="B174" s="159" t="s">
        <v>188</v>
      </c>
      <c r="C174" s="14"/>
      <c r="D174" s="14"/>
      <c r="E174" s="23" t="s">
        <v>325</v>
      </c>
      <c r="F174" s="6"/>
      <c r="G174" s="31" t="s">
        <v>183</v>
      </c>
      <c r="H174" s="6" t="s">
        <v>4</v>
      </c>
      <c r="I174" s="6"/>
      <c r="J174" s="6"/>
      <c r="K174" s="15" t="s">
        <v>7</v>
      </c>
      <c r="L174" s="16"/>
      <c r="M174" s="16"/>
    </row>
    <row r="175" spans="1:24" ht="106.2" customHeight="1" thickBot="1" x14ac:dyDescent="0.35">
      <c r="A175" s="60" t="s">
        <v>188</v>
      </c>
      <c r="B175" s="159" t="s">
        <v>188</v>
      </c>
      <c r="C175" s="14"/>
      <c r="D175" s="14"/>
      <c r="E175" s="6"/>
      <c r="F175" s="6"/>
      <c r="G175" s="6"/>
      <c r="H175" s="6"/>
      <c r="I175" s="6"/>
      <c r="J175" s="6"/>
      <c r="K175" s="2" t="str">
        <f>IF(AND(G174&gt;=O176,G174&lt;=P176),N176,IF(AND(G174&gt;=O177,G174&lt;=P177),N177,IF(AND(G174&gt;=O178,G174&lt;=P178),N178,IF(AND(G174&gt;=O179,G174&lt;=P179),N179,IF(AND(G174&gt;=O180,G174&lt;=P180),N180,IF(AND(G174&gt;=O181,G174&lt;=P181),N181,N182))))))</f>
        <v>Verify Data Entry</v>
      </c>
      <c r="L175" s="16"/>
      <c r="M175" s="16"/>
      <c r="O175" s="282" t="s">
        <v>0</v>
      </c>
      <c r="P175" s="282" t="s">
        <v>1</v>
      </c>
    </row>
    <row r="176" spans="1:24" ht="43.2" hidden="1" x14ac:dyDescent="0.3">
      <c r="A176" s="60"/>
      <c r="B176" s="159"/>
      <c r="C176" s="14"/>
      <c r="D176" s="14"/>
      <c r="E176" s="6"/>
      <c r="F176" s="6"/>
      <c r="G176" s="6"/>
      <c r="H176" s="6"/>
      <c r="I176" s="6"/>
      <c r="J176" s="6"/>
      <c r="K176" s="1"/>
      <c r="L176" s="16"/>
      <c r="M176" s="16"/>
      <c r="N176" s="284" t="s">
        <v>359</v>
      </c>
      <c r="O176" s="282">
        <v>0</v>
      </c>
      <c r="P176" s="282">
        <v>1200</v>
      </c>
    </row>
    <row r="177" spans="1:52" ht="28.8" hidden="1" x14ac:dyDescent="0.3">
      <c r="A177" s="60"/>
      <c r="B177" s="159"/>
      <c r="C177" s="14"/>
      <c r="D177" s="14"/>
      <c r="E177" s="6"/>
      <c r="F177" s="6"/>
      <c r="G177" s="6"/>
      <c r="H177" s="6"/>
      <c r="I177" s="6"/>
      <c r="J177" s="6"/>
      <c r="K177" s="1"/>
      <c r="L177" s="16"/>
      <c r="M177" s="16"/>
      <c r="N177" s="284" t="s">
        <v>328</v>
      </c>
      <c r="O177" s="282">
        <v>1200</v>
      </c>
      <c r="P177" s="282">
        <v>2250</v>
      </c>
    </row>
    <row r="178" spans="1:52" hidden="1" x14ac:dyDescent="0.3">
      <c r="A178" s="60"/>
      <c r="B178" s="159"/>
      <c r="C178" s="14"/>
      <c r="D178" s="14"/>
      <c r="E178" s="6"/>
      <c r="F178" s="6"/>
      <c r="G178" s="6"/>
      <c r="H178" s="6"/>
      <c r="I178" s="6"/>
      <c r="J178" s="6"/>
      <c r="K178" s="1"/>
      <c r="L178" s="16"/>
      <c r="M178" s="16"/>
      <c r="N178" s="284" t="s">
        <v>40</v>
      </c>
      <c r="O178" s="282">
        <v>2250</v>
      </c>
      <c r="P178" s="282">
        <v>2800</v>
      </c>
    </row>
    <row r="179" spans="1:52" ht="100.8" hidden="1" x14ac:dyDescent="0.3">
      <c r="A179" s="60"/>
      <c r="B179" s="159"/>
      <c r="C179" s="14"/>
      <c r="D179" s="14"/>
      <c r="E179" s="6"/>
      <c r="F179" s="6"/>
      <c r="G179" s="6"/>
      <c r="H179" s="6"/>
      <c r="I179" s="6"/>
      <c r="J179" s="6"/>
      <c r="K179" s="1"/>
      <c r="L179" s="16"/>
      <c r="M179" s="16"/>
      <c r="N179" s="284" t="s">
        <v>326</v>
      </c>
      <c r="O179" s="282">
        <v>2800</v>
      </c>
      <c r="P179" s="282">
        <v>3200</v>
      </c>
    </row>
    <row r="180" spans="1:52" ht="86.4" hidden="1" x14ac:dyDescent="0.3">
      <c r="A180" s="60"/>
      <c r="B180" s="159"/>
      <c r="C180" s="14"/>
      <c r="D180" s="14"/>
      <c r="E180" s="6"/>
      <c r="F180" s="6"/>
      <c r="G180" s="6"/>
      <c r="H180" s="6"/>
      <c r="I180" s="6"/>
      <c r="J180" s="6"/>
      <c r="K180" s="1"/>
      <c r="L180" s="16"/>
      <c r="M180" s="16"/>
      <c r="N180" s="284" t="s">
        <v>109</v>
      </c>
      <c r="O180" s="282">
        <v>3200</v>
      </c>
      <c r="P180" s="282">
        <v>3300</v>
      </c>
    </row>
    <row r="181" spans="1:52" ht="86.4" hidden="1" x14ac:dyDescent="0.3">
      <c r="A181" s="60"/>
      <c r="B181" s="159"/>
      <c r="C181" s="14"/>
      <c r="D181" s="14"/>
      <c r="E181" s="6"/>
      <c r="F181" s="6"/>
      <c r="G181" s="6"/>
      <c r="H181" s="6"/>
      <c r="I181" s="6"/>
      <c r="J181" s="6"/>
      <c r="K181" s="1"/>
      <c r="L181" s="16"/>
      <c r="M181" s="16"/>
      <c r="N181" s="284" t="s">
        <v>110</v>
      </c>
      <c r="O181" s="282">
        <v>3300</v>
      </c>
      <c r="P181" s="282">
        <v>3500</v>
      </c>
    </row>
    <row r="182" spans="1:52" hidden="1" x14ac:dyDescent="0.3">
      <c r="A182" s="60"/>
      <c r="B182" s="159"/>
      <c r="C182" s="14"/>
      <c r="D182" s="14"/>
      <c r="E182" s="6"/>
      <c r="F182" s="6"/>
      <c r="G182" s="6"/>
      <c r="H182" s="6"/>
      <c r="I182" s="6"/>
      <c r="J182" s="6"/>
      <c r="L182" s="16"/>
      <c r="M182" s="16"/>
      <c r="N182" s="282" t="s">
        <v>5</v>
      </c>
    </row>
    <row r="183" spans="1:52" hidden="1" x14ac:dyDescent="0.3">
      <c r="A183" s="60"/>
      <c r="B183" s="159"/>
      <c r="C183" s="14"/>
      <c r="D183" s="14"/>
      <c r="E183" s="6"/>
      <c r="F183" s="6"/>
      <c r="G183" s="6"/>
      <c r="H183" s="6"/>
      <c r="I183" s="6"/>
      <c r="J183" s="6"/>
      <c r="K183" s="6"/>
      <c r="L183" s="16"/>
      <c r="M183" s="16"/>
    </row>
    <row r="184" spans="1:52" ht="15" thickBot="1" x14ac:dyDescent="0.35">
      <c r="A184" s="61" t="s">
        <v>188</v>
      </c>
      <c r="B184" s="159" t="s">
        <v>188</v>
      </c>
      <c r="C184" s="14"/>
      <c r="D184" s="18"/>
      <c r="E184" s="19"/>
      <c r="F184" s="19"/>
      <c r="G184" s="19"/>
      <c r="H184" s="19"/>
      <c r="I184" s="19"/>
      <c r="J184" s="19"/>
      <c r="K184" s="19"/>
      <c r="L184" s="20"/>
      <c r="M184" s="16"/>
      <c r="X184" s="285"/>
    </row>
    <row r="185" spans="1:52" hidden="1" x14ac:dyDescent="0.3">
      <c r="A185" s="60" t="s">
        <v>188</v>
      </c>
      <c r="B185" s="159"/>
      <c r="C185" s="14"/>
      <c r="D185" s="6"/>
      <c r="E185" s="6"/>
      <c r="F185" s="6"/>
      <c r="G185" s="6"/>
      <c r="H185" s="6"/>
      <c r="I185" s="6"/>
      <c r="J185" s="6"/>
      <c r="K185" s="6"/>
      <c r="L185" s="6"/>
      <c r="M185" s="16"/>
    </row>
    <row r="186" spans="1:52" ht="15" thickBot="1" x14ac:dyDescent="0.35">
      <c r="A186" s="61" t="s">
        <v>188</v>
      </c>
      <c r="B186" s="159" t="s">
        <v>188</v>
      </c>
      <c r="C186" s="18"/>
      <c r="D186" s="19"/>
      <c r="E186" s="19"/>
      <c r="F186" s="19"/>
      <c r="G186" s="19"/>
      <c r="H186" s="19"/>
      <c r="I186" s="19"/>
      <c r="J186" s="19"/>
      <c r="K186" s="19"/>
      <c r="L186" s="19"/>
      <c r="M186" s="20"/>
    </row>
    <row r="187" spans="1:52" s="21" customFormat="1" ht="7.2" customHeight="1" thickBot="1" x14ac:dyDescent="0.35">
      <c r="A187" s="61" t="s">
        <v>188</v>
      </c>
      <c r="B187" s="159" t="s">
        <v>188</v>
      </c>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282"/>
      <c r="AL187" s="282"/>
      <c r="AM187" s="282"/>
      <c r="AN187" s="282"/>
      <c r="AO187" s="282"/>
      <c r="AP187" s="282"/>
      <c r="AQ187" s="282"/>
      <c r="AR187" s="282"/>
      <c r="AS187" s="282"/>
      <c r="AT187" s="282"/>
      <c r="AU187" s="282"/>
      <c r="AV187" s="282"/>
      <c r="AW187" s="282"/>
      <c r="AX187" s="282"/>
      <c r="AY187" s="282"/>
      <c r="AZ187" s="282"/>
    </row>
    <row r="188" spans="1:52" ht="15" thickBot="1" x14ac:dyDescent="0.35">
      <c r="A188" s="60" t="s">
        <v>188</v>
      </c>
      <c r="B188" s="159" t="s">
        <v>188</v>
      </c>
      <c r="C188" s="11"/>
      <c r="D188" s="12"/>
      <c r="E188" s="12"/>
      <c r="F188" s="12"/>
      <c r="G188" s="12"/>
      <c r="H188" s="12"/>
      <c r="I188" s="12"/>
      <c r="J188" s="12"/>
      <c r="K188" s="12"/>
      <c r="L188" s="12"/>
      <c r="M188" s="13"/>
    </row>
    <row r="189" spans="1:52" ht="28.2" customHeight="1" thickBot="1" x14ac:dyDescent="0.45">
      <c r="A189" s="60" t="s">
        <v>188</v>
      </c>
      <c r="B189" s="159" t="s">
        <v>188</v>
      </c>
      <c r="C189" s="14"/>
      <c r="D189" s="169" t="s">
        <v>57</v>
      </c>
      <c r="E189" s="9"/>
      <c r="F189" s="9"/>
      <c r="G189" s="9"/>
      <c r="H189" s="9"/>
      <c r="I189" s="9"/>
      <c r="J189" s="10"/>
      <c r="K189" s="7"/>
      <c r="L189" s="7"/>
      <c r="M189" s="22"/>
      <c r="N189" s="283"/>
    </row>
    <row r="190" spans="1:52" ht="15" thickBot="1" x14ac:dyDescent="0.35">
      <c r="A190" s="60" t="s">
        <v>188</v>
      </c>
      <c r="B190" s="159" t="s">
        <v>188</v>
      </c>
      <c r="C190" s="14"/>
      <c r="D190" s="6"/>
      <c r="E190" s="6"/>
      <c r="F190" s="6"/>
      <c r="G190" s="6"/>
      <c r="H190" s="6"/>
      <c r="I190" s="6"/>
      <c r="J190" s="6"/>
      <c r="K190" s="6"/>
      <c r="L190" s="6"/>
      <c r="M190" s="16"/>
    </row>
    <row r="191" spans="1:52" ht="8.4" customHeight="1" thickBot="1" x14ac:dyDescent="0.35">
      <c r="A191" s="60" t="s">
        <v>188</v>
      </c>
      <c r="B191" s="159" t="s">
        <v>188</v>
      </c>
      <c r="C191" s="14"/>
      <c r="D191" s="11"/>
      <c r="E191" s="12"/>
      <c r="F191" s="12"/>
      <c r="G191" s="12"/>
      <c r="H191" s="12"/>
      <c r="I191" s="12"/>
      <c r="J191" s="12"/>
      <c r="K191" s="12"/>
      <c r="L191" s="13"/>
      <c r="M191" s="16"/>
    </row>
    <row r="192" spans="1:52" ht="18.600000000000001" thickBot="1" x14ac:dyDescent="0.4">
      <c r="A192" s="60" t="s">
        <v>188</v>
      </c>
      <c r="B192" s="159" t="s">
        <v>188</v>
      </c>
      <c r="C192" s="14"/>
      <c r="D192" s="14"/>
      <c r="E192" s="23" t="s">
        <v>67</v>
      </c>
      <c r="F192" s="6"/>
      <c r="G192" s="31" t="s">
        <v>183</v>
      </c>
      <c r="H192" s="24" t="s">
        <v>59</v>
      </c>
      <c r="I192" s="6"/>
      <c r="J192" s="6"/>
      <c r="K192" s="15" t="s">
        <v>7</v>
      </c>
      <c r="L192" s="16"/>
      <c r="M192" s="16"/>
    </row>
    <row r="193" spans="1:24" ht="214.95" customHeight="1" thickBot="1" x14ac:dyDescent="0.35">
      <c r="A193" s="60" t="s">
        <v>188</v>
      </c>
      <c r="B193" s="159" t="s">
        <v>188</v>
      </c>
      <c r="C193" s="14"/>
      <c r="D193" s="14"/>
      <c r="E193" s="6"/>
      <c r="F193" s="6"/>
      <c r="G193" s="6"/>
      <c r="H193" s="6"/>
      <c r="I193" s="6"/>
      <c r="J193" s="6"/>
      <c r="K193" s="2" t="str">
        <f>IF(AND(G192&gt;=O194,G192&lt;=P194),N194,IF(AND(G192&gt;=O195,G192&lt;=P195),N195,IF(AND(G192&gt;=O196,G192&lt;=P196),N196,IF(AND(G192&gt;=O197,G192&lt;=P197),N197,IF(AND(G192&gt;=O198,G192&lt;=P198),N198,IF(AND(G192&gt;=O199,G192&lt;=P199),N199,IF(AND(G192&gt;=O200,G192&lt;=P200),N200,N201)))))))</f>
        <v>Verify Data Entry</v>
      </c>
      <c r="L193" s="16"/>
      <c r="M193" s="16"/>
      <c r="O193" s="282" t="s">
        <v>0</v>
      </c>
      <c r="P193" s="282" t="s">
        <v>1</v>
      </c>
    </row>
    <row r="194" spans="1:24" ht="172.8" hidden="1" x14ac:dyDescent="0.3">
      <c r="A194" s="60"/>
      <c r="B194" s="159"/>
      <c r="C194" s="14"/>
      <c r="D194" s="14"/>
      <c r="E194" s="6"/>
      <c r="F194" s="6"/>
      <c r="G194" s="6"/>
      <c r="H194" s="6"/>
      <c r="I194" s="6"/>
      <c r="J194" s="6"/>
      <c r="K194" s="1"/>
      <c r="L194" s="16"/>
      <c r="M194" s="16"/>
      <c r="N194" s="284" t="s">
        <v>457</v>
      </c>
      <c r="O194" s="282">
        <v>0</v>
      </c>
      <c r="P194" s="282">
        <v>4</v>
      </c>
    </row>
    <row r="195" spans="1:24" ht="72" hidden="1" x14ac:dyDescent="0.3">
      <c r="A195" s="60"/>
      <c r="B195" s="159"/>
      <c r="C195" s="14"/>
      <c r="D195" s="14"/>
      <c r="E195" s="6"/>
      <c r="F195" s="6"/>
      <c r="G195" s="6"/>
      <c r="H195" s="6"/>
      <c r="I195" s="6"/>
      <c r="J195" s="6"/>
      <c r="K195" s="1"/>
      <c r="L195" s="16"/>
      <c r="M195" s="16"/>
      <c r="N195" s="284" t="s">
        <v>297</v>
      </c>
      <c r="O195" s="282">
        <v>4.01</v>
      </c>
      <c r="P195" s="282">
        <v>8</v>
      </c>
    </row>
    <row r="196" spans="1:24" ht="28.8" hidden="1" x14ac:dyDescent="0.3">
      <c r="A196" s="60"/>
      <c r="B196" s="159"/>
      <c r="C196" s="14"/>
      <c r="D196" s="14"/>
      <c r="E196" s="6"/>
      <c r="F196" s="6"/>
      <c r="G196" s="6"/>
      <c r="H196" s="6"/>
      <c r="I196" s="6"/>
      <c r="J196" s="6"/>
      <c r="K196" s="1"/>
      <c r="L196" s="16"/>
      <c r="M196" s="16"/>
      <c r="N196" s="284" t="s">
        <v>69</v>
      </c>
      <c r="O196" s="282">
        <v>8.01</v>
      </c>
      <c r="P196" s="282">
        <v>13</v>
      </c>
    </row>
    <row r="197" spans="1:24" ht="57.6" hidden="1" x14ac:dyDescent="0.3">
      <c r="A197" s="60"/>
      <c r="B197" s="159"/>
      <c r="C197" s="14"/>
      <c r="D197" s="14"/>
      <c r="E197" s="6"/>
      <c r="F197" s="6"/>
      <c r="G197" s="6"/>
      <c r="H197" s="6"/>
      <c r="I197" s="6"/>
      <c r="J197" s="6"/>
      <c r="K197" s="1"/>
      <c r="L197" s="16"/>
      <c r="M197" s="16"/>
      <c r="N197" s="284" t="s">
        <v>68</v>
      </c>
      <c r="O197" s="282">
        <v>13.01</v>
      </c>
      <c r="P197" s="282">
        <v>15</v>
      </c>
    </row>
    <row r="198" spans="1:24" ht="100.8" hidden="1" x14ac:dyDescent="0.3">
      <c r="A198" s="60"/>
      <c r="B198" s="159"/>
      <c r="C198" s="14"/>
      <c r="D198" s="14"/>
      <c r="E198" s="6"/>
      <c r="F198" s="6"/>
      <c r="G198" s="6"/>
      <c r="H198" s="6"/>
      <c r="I198" s="6"/>
      <c r="J198" s="6"/>
      <c r="K198" s="1"/>
      <c r="L198" s="16"/>
      <c r="M198" s="16"/>
      <c r="N198" s="284" t="s">
        <v>116</v>
      </c>
      <c r="O198" s="282">
        <v>15.01</v>
      </c>
      <c r="P198" s="282">
        <v>30</v>
      </c>
    </row>
    <row r="199" spans="1:24" ht="158.4" hidden="1" x14ac:dyDescent="0.3">
      <c r="A199" s="60"/>
      <c r="B199" s="159"/>
      <c r="C199" s="14"/>
      <c r="D199" s="14"/>
      <c r="E199" s="6"/>
      <c r="F199" s="6"/>
      <c r="G199" s="6"/>
      <c r="H199" s="6"/>
      <c r="I199" s="6"/>
      <c r="J199" s="6"/>
      <c r="K199" s="1"/>
      <c r="L199" s="16"/>
      <c r="M199" s="16"/>
      <c r="N199" s="284" t="s">
        <v>458</v>
      </c>
      <c r="O199" s="282">
        <v>30.01</v>
      </c>
      <c r="P199" s="282">
        <v>100</v>
      </c>
    </row>
    <row r="200" spans="1:24" ht="144" hidden="1" x14ac:dyDescent="0.3">
      <c r="A200" s="60"/>
      <c r="B200" s="159"/>
      <c r="C200" s="14"/>
      <c r="D200" s="14"/>
      <c r="E200" s="6"/>
      <c r="F200" s="6"/>
      <c r="G200" s="6"/>
      <c r="H200" s="6"/>
      <c r="I200" s="6"/>
      <c r="J200" s="6"/>
      <c r="K200" s="1"/>
      <c r="L200" s="16"/>
      <c r="M200" s="16"/>
      <c r="N200" s="284" t="s">
        <v>459</v>
      </c>
      <c r="O200" s="282">
        <v>100.01</v>
      </c>
      <c r="P200" s="282">
        <v>160</v>
      </c>
    </row>
    <row r="201" spans="1:24" hidden="1" x14ac:dyDescent="0.3">
      <c r="A201" s="60"/>
      <c r="B201" s="159"/>
      <c r="C201" s="14"/>
      <c r="D201" s="14"/>
      <c r="E201" s="6"/>
      <c r="F201" s="6"/>
      <c r="G201" s="6"/>
      <c r="H201" s="6"/>
      <c r="I201" s="6"/>
      <c r="J201" s="6"/>
      <c r="L201" s="16"/>
      <c r="M201" s="16"/>
      <c r="N201" s="282" t="s">
        <v>5</v>
      </c>
    </row>
    <row r="202" spans="1:24" x14ac:dyDescent="0.3">
      <c r="A202" s="60" t="s">
        <v>188</v>
      </c>
      <c r="B202" s="159" t="s">
        <v>188</v>
      </c>
      <c r="C202" s="14"/>
      <c r="D202" s="14"/>
      <c r="E202" s="6"/>
      <c r="F202" s="6"/>
      <c r="G202" s="6"/>
      <c r="H202" s="6"/>
      <c r="I202" s="6"/>
      <c r="J202" s="6"/>
      <c r="K202" s="6"/>
      <c r="L202" s="16"/>
      <c r="M202" s="16"/>
    </row>
    <row r="203" spans="1:24" ht="17.399999999999999" customHeight="1" x14ac:dyDescent="0.3">
      <c r="A203" s="60" t="s">
        <v>188</v>
      </c>
      <c r="B203" s="159" t="s">
        <v>188</v>
      </c>
      <c r="C203" s="14"/>
      <c r="D203" s="14"/>
      <c r="E203" s="15" t="str">
        <f>IF(AND(G192&gt;=0,G192&lt;=8),N204,IF(AND(G192&gt;=8,G192&lt;=15),N203,IF(AND(G192&gt;=15,G192&lt;=160),N205,N206)))</f>
        <v>Verify Data Entry</v>
      </c>
      <c r="F203" s="6"/>
      <c r="G203" s="6"/>
      <c r="H203" s="6"/>
      <c r="I203" s="6"/>
      <c r="J203" s="6"/>
      <c r="K203" s="6"/>
      <c r="L203" s="16"/>
      <c r="M203" s="16"/>
      <c r="N203" s="284" t="s">
        <v>70</v>
      </c>
    </row>
    <row r="204" spans="1:24" ht="16.2" customHeight="1" x14ac:dyDescent="0.3">
      <c r="A204" s="60" t="s">
        <v>188</v>
      </c>
      <c r="B204" s="159" t="s">
        <v>188</v>
      </c>
      <c r="C204" s="14"/>
      <c r="D204" s="14"/>
      <c r="E204" s="17">
        <f>IF(AND(G192&gt;=0,G192&lt;=15),X209,IF(AND(G192&gt;=15),0))</f>
        <v>0</v>
      </c>
      <c r="F204" s="6" t="s">
        <v>80</v>
      </c>
      <c r="G204" s="4" t="s">
        <v>11</v>
      </c>
      <c r="H204" s="6">
        <f>IF(AND(G192&gt;=0,G192&lt;=15),W209,IF(AND(G192&gt;=15),0))</f>
        <v>0</v>
      </c>
      <c r="I204" s="6" t="s">
        <v>13</v>
      </c>
      <c r="J204" s="6"/>
      <c r="K204" s="6"/>
      <c r="L204" s="16"/>
      <c r="M204" s="16"/>
      <c r="N204" s="284" t="s">
        <v>71</v>
      </c>
    </row>
    <row r="205" spans="1:24" hidden="1" x14ac:dyDescent="0.3">
      <c r="A205" s="60"/>
      <c r="B205" s="159"/>
      <c r="C205" s="14"/>
      <c r="D205" s="14"/>
      <c r="E205" s="6"/>
      <c r="F205" s="6"/>
      <c r="G205" s="6"/>
      <c r="H205" s="6"/>
      <c r="I205" s="6"/>
      <c r="J205" s="6"/>
      <c r="K205" s="6"/>
      <c r="L205" s="16"/>
      <c r="M205" s="16"/>
      <c r="N205" s="284" t="s">
        <v>12</v>
      </c>
    </row>
    <row r="206" spans="1:24" hidden="1" x14ac:dyDescent="0.3">
      <c r="A206" s="60"/>
      <c r="B206" s="159"/>
      <c r="C206" s="14"/>
      <c r="D206" s="14"/>
      <c r="E206" s="6"/>
      <c r="F206" s="6"/>
      <c r="G206" s="6"/>
      <c r="H206" s="6"/>
      <c r="I206" s="6"/>
      <c r="J206" s="6"/>
      <c r="K206" s="6"/>
      <c r="L206" s="16"/>
      <c r="M206" s="16"/>
      <c r="N206" s="284" t="s">
        <v>5</v>
      </c>
    </row>
    <row r="207" spans="1:24" hidden="1" x14ac:dyDescent="0.3">
      <c r="A207" s="60"/>
      <c r="B207" s="159"/>
      <c r="C207" s="14"/>
      <c r="D207" s="14"/>
      <c r="E207" s="6"/>
      <c r="F207" s="6"/>
      <c r="G207" s="6"/>
      <c r="H207" s="6"/>
      <c r="I207" s="6"/>
      <c r="J207" s="6"/>
      <c r="K207" s="6"/>
      <c r="L207" s="16"/>
      <c r="M207" s="16"/>
      <c r="N207" s="284"/>
    </row>
    <row r="208" spans="1:24" hidden="1" x14ac:dyDescent="0.3">
      <c r="A208" s="62"/>
      <c r="B208" s="159"/>
      <c r="C208" s="14"/>
      <c r="D208" s="14"/>
      <c r="E208" s="6"/>
      <c r="F208" s="6"/>
      <c r="G208" s="6"/>
      <c r="H208" s="6"/>
      <c r="I208" s="6"/>
      <c r="J208" s="6"/>
      <c r="K208" s="6"/>
      <c r="L208" s="16"/>
      <c r="M208" s="16"/>
      <c r="O208" s="282" t="s">
        <v>14</v>
      </c>
      <c r="P208" s="282" t="s">
        <v>15</v>
      </c>
      <c r="Q208" s="282" t="s">
        <v>16</v>
      </c>
      <c r="R208" s="282" t="s">
        <v>17</v>
      </c>
      <c r="S208" s="282" t="s">
        <v>18</v>
      </c>
      <c r="U208" s="282" t="s">
        <v>19</v>
      </c>
      <c r="V208" s="282" t="s">
        <v>20</v>
      </c>
      <c r="W208" s="282" t="s">
        <v>21</v>
      </c>
      <c r="X208" s="282" t="s">
        <v>22</v>
      </c>
    </row>
    <row r="209" spans="1:24" ht="15" thickBot="1" x14ac:dyDescent="0.35">
      <c r="A209" s="61" t="s">
        <v>188</v>
      </c>
      <c r="B209" s="159" t="s">
        <v>188</v>
      </c>
      <c r="C209" s="14"/>
      <c r="D209" s="18"/>
      <c r="E209" s="19"/>
      <c r="F209" s="19"/>
      <c r="G209" s="19"/>
      <c r="H209" s="19"/>
      <c r="I209" s="19"/>
      <c r="J209" s="19"/>
      <c r="K209" s="19"/>
      <c r="L209" s="20"/>
      <c r="M209" s="16"/>
      <c r="O209" s="282">
        <v>100</v>
      </c>
      <c r="P209" s="282" t="str">
        <f>G192</f>
        <v>Enter Data</v>
      </c>
      <c r="Q209" s="282">
        <f>IF(AND(G192&gt;=0,G192&lt;=8),30,IF(AND(G192&gt;=8),15))</f>
        <v>15</v>
      </c>
      <c r="R209" s="282" t="e">
        <f>Q209-P209</f>
        <v>#VALUE!</v>
      </c>
      <c r="S209" s="282" t="e">
        <f>R209*$G$7/O209*1</f>
        <v>#VALUE!</v>
      </c>
      <c r="U209" s="282">
        <v>8</v>
      </c>
      <c r="V209" s="282" t="e">
        <f>R209/U209</f>
        <v>#VALUE!</v>
      </c>
      <c r="W209" s="282" t="e">
        <f>ROUNDUP(V209,0)</f>
        <v>#VALUE!</v>
      </c>
      <c r="X209" s="285" t="e">
        <f>S209/W209</f>
        <v>#VALUE!</v>
      </c>
    </row>
    <row r="210" spans="1:24" ht="15" thickBot="1" x14ac:dyDescent="0.35">
      <c r="A210" s="60" t="s">
        <v>188</v>
      </c>
      <c r="B210" s="159" t="s">
        <v>188</v>
      </c>
      <c r="C210" s="14"/>
      <c r="D210" s="6"/>
      <c r="E210" s="6"/>
      <c r="F210" s="6"/>
      <c r="G210" s="6"/>
      <c r="H210" s="6"/>
      <c r="I210" s="6"/>
      <c r="J210" s="6"/>
      <c r="K210" s="6"/>
      <c r="L210" s="6"/>
      <c r="M210" s="16"/>
    </row>
    <row r="211" spans="1:24" ht="8.4" customHeight="1" thickBot="1" x14ac:dyDescent="0.35">
      <c r="A211" s="60" t="s">
        <v>188</v>
      </c>
      <c r="B211" s="159" t="s">
        <v>188</v>
      </c>
      <c r="C211" s="14"/>
      <c r="D211" s="11"/>
      <c r="E211" s="12"/>
      <c r="F211" s="12"/>
      <c r="G211" s="12"/>
      <c r="H211" s="12"/>
      <c r="I211" s="12"/>
      <c r="J211" s="12"/>
      <c r="K211" s="12"/>
      <c r="L211" s="13"/>
      <c r="M211" s="16"/>
    </row>
    <row r="212" spans="1:24" ht="18.600000000000001" thickBot="1" x14ac:dyDescent="0.4">
      <c r="A212" s="60" t="s">
        <v>188</v>
      </c>
      <c r="B212" s="159" t="s">
        <v>188</v>
      </c>
      <c r="C212" s="14"/>
      <c r="D212" s="14"/>
      <c r="E212" s="23" t="s">
        <v>194</v>
      </c>
      <c r="F212" s="6"/>
      <c r="G212" s="31" t="s">
        <v>183</v>
      </c>
      <c r="H212" s="24" t="s">
        <v>59</v>
      </c>
      <c r="I212" s="6"/>
      <c r="J212" s="6"/>
      <c r="K212" s="15" t="s">
        <v>7</v>
      </c>
      <c r="L212" s="16"/>
      <c r="M212" s="16"/>
    </row>
    <row r="213" spans="1:24" ht="406.05" customHeight="1" thickBot="1" x14ac:dyDescent="0.35">
      <c r="A213" s="60" t="s">
        <v>188</v>
      </c>
      <c r="B213" s="159" t="s">
        <v>188</v>
      </c>
      <c r="C213" s="14"/>
      <c r="D213" s="14"/>
      <c r="E213" s="6"/>
      <c r="F213" s="6"/>
      <c r="G213" s="6"/>
      <c r="H213" s="6"/>
      <c r="I213" s="6"/>
      <c r="J213" s="6"/>
      <c r="K213" s="2" t="str">
        <f>IF(AND(G212&gt;=O214,G212&lt;=P214),N214,IF(AND(G212&gt;=O215,G212&lt;=P215),N215,IF(AND(G212&gt;=O216,G212&lt;=P216),N216,IF(AND(G212&gt;=O217,G212&lt;=P217),N217,IF(AND(G212&gt;=O218,G212&lt;=P218),N218,IF(AND(G212&gt;=O219,G212&lt;=P219),N219,N220))))))</f>
        <v xml:space="preserve">Verify Data Entry - Enter 0 for N.N </v>
      </c>
      <c r="L213" s="16"/>
      <c r="M213" s="16"/>
      <c r="O213" s="282" t="s">
        <v>0</v>
      </c>
      <c r="P213" s="282" t="s">
        <v>1</v>
      </c>
    </row>
    <row r="214" spans="1:24" ht="387" hidden="1" customHeight="1" x14ac:dyDescent="0.3">
      <c r="A214" s="60"/>
      <c r="B214" s="159"/>
      <c r="C214" s="14"/>
      <c r="D214" s="14"/>
      <c r="E214" s="6"/>
      <c r="F214" s="6"/>
      <c r="G214" s="6"/>
      <c r="H214" s="6"/>
      <c r="I214" s="6"/>
      <c r="J214" s="6"/>
      <c r="K214" s="1"/>
      <c r="L214" s="16"/>
      <c r="M214" s="16"/>
      <c r="N214" s="284" t="s">
        <v>487</v>
      </c>
      <c r="O214" s="282">
        <v>0</v>
      </c>
      <c r="P214" s="282">
        <v>0.02</v>
      </c>
    </row>
    <row r="215" spans="1:24" ht="381.6" hidden="1" customHeight="1" x14ac:dyDescent="0.3">
      <c r="A215" s="60"/>
      <c r="B215" s="159"/>
      <c r="C215" s="14"/>
      <c r="D215" s="14"/>
      <c r="E215" s="6"/>
      <c r="F215" s="6"/>
      <c r="G215" s="6"/>
      <c r="H215" s="6"/>
      <c r="I215" s="6"/>
      <c r="J215" s="6"/>
      <c r="K215" s="1"/>
      <c r="L215" s="16"/>
      <c r="M215" s="16"/>
      <c r="N215" s="284" t="s">
        <v>488</v>
      </c>
      <c r="O215" s="282">
        <v>0.03</v>
      </c>
      <c r="P215" s="282">
        <v>0.34</v>
      </c>
    </row>
    <row r="216" spans="1:24" ht="333" hidden="1" customHeight="1" x14ac:dyDescent="0.3">
      <c r="A216" s="60"/>
      <c r="B216" s="159"/>
      <c r="C216" s="14"/>
      <c r="D216" s="14"/>
      <c r="E216" s="6"/>
      <c r="F216" s="6"/>
      <c r="G216" s="6"/>
      <c r="H216" s="6"/>
      <c r="I216" s="6"/>
      <c r="J216" s="6"/>
      <c r="K216" s="1"/>
      <c r="L216" s="16"/>
      <c r="M216" s="16"/>
      <c r="N216" s="284" t="s">
        <v>489</v>
      </c>
      <c r="O216" s="282">
        <v>0.35</v>
      </c>
      <c r="P216" s="282">
        <v>0.55000000000000004</v>
      </c>
    </row>
    <row r="217" spans="1:24" ht="347.4" hidden="1" customHeight="1" x14ac:dyDescent="0.3">
      <c r="A217" s="60"/>
      <c r="B217" s="159"/>
      <c r="C217" s="14"/>
      <c r="D217" s="14"/>
      <c r="E217" s="6"/>
      <c r="F217" s="6"/>
      <c r="G217" s="6"/>
      <c r="H217" s="6"/>
      <c r="I217" s="6"/>
      <c r="J217" s="6"/>
      <c r="K217" s="1"/>
      <c r="L217" s="16"/>
      <c r="M217" s="16"/>
      <c r="N217" s="284" t="s">
        <v>491</v>
      </c>
      <c r="O217" s="282">
        <v>0.56000000000000005</v>
      </c>
      <c r="P217" s="282">
        <v>1.2</v>
      </c>
    </row>
    <row r="218" spans="1:24" ht="283.2" hidden="1" customHeight="1" x14ac:dyDescent="0.3">
      <c r="A218" s="60"/>
      <c r="B218" s="159"/>
      <c r="C218" s="14"/>
      <c r="D218" s="14"/>
      <c r="E218" s="6"/>
      <c r="F218" s="6"/>
      <c r="G218" s="6"/>
      <c r="H218" s="6"/>
      <c r="I218" s="6"/>
      <c r="J218" s="6"/>
      <c r="K218" s="1"/>
      <c r="L218" s="16"/>
      <c r="M218" s="16"/>
      <c r="N218" s="284" t="s">
        <v>490</v>
      </c>
      <c r="O218" s="282">
        <v>1.21</v>
      </c>
      <c r="P218" s="282">
        <v>5</v>
      </c>
    </row>
    <row r="219" spans="1:24" ht="264.60000000000002" hidden="1" customHeight="1" x14ac:dyDescent="0.3">
      <c r="A219" s="60"/>
      <c r="B219" s="159"/>
      <c r="C219" s="14"/>
      <c r="D219" s="14"/>
      <c r="E219" s="6"/>
      <c r="F219" s="6"/>
      <c r="G219" s="6"/>
      <c r="H219" s="6"/>
      <c r="I219" s="6"/>
      <c r="J219" s="6"/>
      <c r="K219" s="1"/>
      <c r="L219" s="16"/>
      <c r="M219" s="16"/>
      <c r="N219" s="284" t="s">
        <v>492</v>
      </c>
      <c r="O219" s="282">
        <v>5.01</v>
      </c>
      <c r="P219" s="282">
        <v>60</v>
      </c>
    </row>
    <row r="220" spans="1:24" hidden="1" x14ac:dyDescent="0.3">
      <c r="A220" s="60"/>
      <c r="B220" s="159"/>
      <c r="C220" s="14"/>
      <c r="D220" s="14"/>
      <c r="E220" s="6"/>
      <c r="F220" s="6"/>
      <c r="G220" s="6"/>
      <c r="H220" s="6"/>
      <c r="I220" s="6"/>
      <c r="J220" s="6"/>
      <c r="L220" s="16"/>
      <c r="M220" s="16"/>
      <c r="N220" s="282" t="s">
        <v>351</v>
      </c>
    </row>
    <row r="221" spans="1:24" x14ac:dyDescent="0.3">
      <c r="A221" s="60" t="s">
        <v>188</v>
      </c>
      <c r="B221" s="159" t="s">
        <v>188</v>
      </c>
      <c r="C221" s="14"/>
      <c r="D221" s="14"/>
      <c r="E221" s="6"/>
      <c r="F221" s="6"/>
      <c r="G221" s="6"/>
      <c r="H221" s="6"/>
      <c r="I221" s="6"/>
      <c r="J221" s="6"/>
      <c r="K221" s="6"/>
      <c r="L221" s="16"/>
      <c r="M221" s="16"/>
    </row>
    <row r="222" spans="1:24" x14ac:dyDescent="0.3">
      <c r="A222" s="60" t="s">
        <v>188</v>
      </c>
      <c r="B222" s="159" t="s">
        <v>188</v>
      </c>
      <c r="C222" s="14"/>
      <c r="D222" s="14"/>
      <c r="E222" s="15" t="str">
        <f>IF(AND(G212&gt;=0,G212&lt;=1.2),N223,IF(AND(G212&gt;=1.2,G212&lt;=50),N224,N225))</f>
        <v>Verify Data Entry</v>
      </c>
      <c r="F222" s="6"/>
      <c r="G222" s="6"/>
      <c r="H222" s="6"/>
      <c r="I222" s="6"/>
      <c r="J222" s="6"/>
      <c r="K222" s="6"/>
      <c r="L222" s="16"/>
      <c r="M222" s="16"/>
    </row>
    <row r="223" spans="1:24" x14ac:dyDescent="0.3">
      <c r="A223" s="60" t="s">
        <v>188</v>
      </c>
      <c r="B223" s="159" t="s">
        <v>188</v>
      </c>
      <c r="C223" s="14"/>
      <c r="D223" s="14"/>
      <c r="E223" s="17">
        <f>IF(AND(E222=N223),X228,0)</f>
        <v>0</v>
      </c>
      <c r="F223" s="6" t="s">
        <v>80</v>
      </c>
      <c r="G223" s="4"/>
      <c r="H223" s="6"/>
      <c r="I223" s="6"/>
      <c r="J223" s="6"/>
      <c r="K223" s="6"/>
      <c r="L223" s="16"/>
      <c r="M223" s="16"/>
      <c r="N223" s="284" t="s">
        <v>303</v>
      </c>
    </row>
    <row r="224" spans="1:24" hidden="1" x14ac:dyDescent="0.3">
      <c r="A224" s="60"/>
      <c r="B224" s="159"/>
      <c r="C224" s="14"/>
      <c r="D224" s="14"/>
      <c r="E224" s="6"/>
      <c r="F224" s="6"/>
      <c r="G224" s="6"/>
      <c r="H224" s="6"/>
      <c r="I224" s="6"/>
      <c r="J224" s="6"/>
      <c r="K224" s="6"/>
      <c r="L224" s="16"/>
      <c r="M224" s="16"/>
      <c r="N224" s="284" t="s">
        <v>392</v>
      </c>
    </row>
    <row r="225" spans="1:24" x14ac:dyDescent="0.3">
      <c r="A225" s="60" t="s">
        <v>188</v>
      </c>
      <c r="B225" s="159" t="s">
        <v>188</v>
      </c>
      <c r="C225" s="14"/>
      <c r="D225" s="14"/>
      <c r="E225" s="15" t="s">
        <v>81</v>
      </c>
      <c r="F225" s="6"/>
      <c r="G225" s="6"/>
      <c r="H225" s="6"/>
      <c r="I225" s="6"/>
      <c r="J225" s="6"/>
      <c r="K225" s="6"/>
      <c r="L225" s="16"/>
      <c r="M225" s="16"/>
      <c r="N225" s="284" t="s">
        <v>5</v>
      </c>
    </row>
    <row r="226" spans="1:24" hidden="1" x14ac:dyDescent="0.3">
      <c r="A226" s="60"/>
      <c r="B226" s="159"/>
      <c r="C226" s="14"/>
      <c r="D226" s="14"/>
      <c r="E226" s="6"/>
      <c r="F226" s="6"/>
      <c r="G226" s="6"/>
      <c r="H226" s="6"/>
      <c r="I226" s="6"/>
      <c r="J226" s="6"/>
      <c r="K226" s="6"/>
      <c r="L226" s="16"/>
      <c r="M226" s="16"/>
      <c r="N226" s="284"/>
    </row>
    <row r="227" spans="1:24" hidden="1" x14ac:dyDescent="0.3">
      <c r="A227" s="62"/>
      <c r="B227" s="159"/>
      <c r="C227" s="14"/>
      <c r="D227" s="14"/>
      <c r="E227" s="6"/>
      <c r="F227" s="6"/>
      <c r="G227" s="6"/>
      <c r="H227" s="6"/>
      <c r="I227" s="6"/>
      <c r="J227" s="6"/>
      <c r="K227" s="6"/>
      <c r="L227" s="16"/>
      <c r="M227" s="16"/>
      <c r="O227" s="282" t="s">
        <v>14</v>
      </c>
      <c r="P227" s="282" t="s">
        <v>15</v>
      </c>
      <c r="Q227" s="282" t="s">
        <v>16</v>
      </c>
      <c r="R227" s="282" t="s">
        <v>17</v>
      </c>
      <c r="S227" s="282" t="s">
        <v>18</v>
      </c>
      <c r="U227" s="282" t="s">
        <v>19</v>
      </c>
      <c r="V227" s="282" t="s">
        <v>20</v>
      </c>
      <c r="W227" s="282" t="s">
        <v>21</v>
      </c>
      <c r="X227" s="282" t="s">
        <v>22</v>
      </c>
    </row>
    <row r="228" spans="1:24" x14ac:dyDescent="0.3">
      <c r="A228" s="61" t="s">
        <v>188</v>
      </c>
      <c r="B228" s="159" t="s">
        <v>188</v>
      </c>
      <c r="C228" s="14"/>
      <c r="D228" s="14"/>
      <c r="E228" s="6"/>
      <c r="F228" s="6"/>
      <c r="G228" s="6"/>
      <c r="H228" s="6"/>
      <c r="I228" s="6"/>
      <c r="J228" s="6"/>
      <c r="K228" s="6"/>
      <c r="L228" s="16"/>
      <c r="M228" s="16"/>
      <c r="O228" s="282">
        <v>100</v>
      </c>
      <c r="P228" s="282">
        <v>0</v>
      </c>
      <c r="Q228" s="282">
        <v>0.02</v>
      </c>
      <c r="R228" s="282">
        <f>Q228-P228</f>
        <v>0.02</v>
      </c>
      <c r="S228" s="282" t="e">
        <f>R228*$G$7/O228*1</f>
        <v>#VALUE!</v>
      </c>
      <c r="U228" s="282">
        <v>0.02</v>
      </c>
      <c r="V228" s="282">
        <f>R228/U228</f>
        <v>1</v>
      </c>
      <c r="W228" s="282">
        <f>ROUNDUP(V228,0)</f>
        <v>1</v>
      </c>
      <c r="X228" s="285" t="e">
        <f>S228/W228</f>
        <v>#VALUE!</v>
      </c>
    </row>
    <row r="229" spans="1:24" x14ac:dyDescent="0.3">
      <c r="A229" s="60" t="s">
        <v>188</v>
      </c>
      <c r="B229" s="159" t="s">
        <v>188</v>
      </c>
      <c r="C229" s="14"/>
      <c r="D229" s="14"/>
      <c r="E229" s="15" t="str">
        <f>IF(AND(G212&gt;=0,G212&lt;=1.2),N230,IF(AND(G212&gt;=1.2,G212&lt;=50),N231,N232))</f>
        <v>Verify Data Entry</v>
      </c>
      <c r="F229" s="6"/>
      <c r="G229" s="6"/>
      <c r="H229" s="6"/>
      <c r="I229" s="6"/>
      <c r="J229" s="6"/>
      <c r="K229" s="6"/>
      <c r="L229" s="16"/>
      <c r="M229" s="16"/>
    </row>
    <row r="230" spans="1:24" x14ac:dyDescent="0.3">
      <c r="A230" s="60" t="s">
        <v>188</v>
      </c>
      <c r="B230" s="159" t="s">
        <v>188</v>
      </c>
      <c r="C230" s="14"/>
      <c r="D230" s="14"/>
      <c r="E230" s="17">
        <f>IF(AND(E229=N230),X235,0)</f>
        <v>0</v>
      </c>
      <c r="F230" s="6" t="s">
        <v>80</v>
      </c>
      <c r="G230" s="4"/>
      <c r="H230" s="6"/>
      <c r="I230" s="6"/>
      <c r="J230" s="6"/>
      <c r="K230" s="6"/>
      <c r="L230" s="16"/>
      <c r="M230" s="16"/>
      <c r="N230" s="284" t="s">
        <v>304</v>
      </c>
    </row>
    <row r="231" spans="1:24" hidden="1" x14ac:dyDescent="0.3">
      <c r="A231" s="60"/>
      <c r="B231" s="159"/>
      <c r="C231" s="14"/>
      <c r="D231" s="14"/>
      <c r="E231" s="6"/>
      <c r="F231" s="6"/>
      <c r="G231" s="6"/>
      <c r="H231" s="6"/>
      <c r="I231" s="6"/>
      <c r="J231" s="6"/>
      <c r="K231" s="6"/>
      <c r="L231" s="16"/>
      <c r="M231" s="16"/>
      <c r="N231" s="284" t="s">
        <v>392</v>
      </c>
    </row>
    <row r="232" spans="1:24" hidden="1" x14ac:dyDescent="0.3">
      <c r="A232" s="60"/>
      <c r="B232" s="159"/>
      <c r="C232" s="14"/>
      <c r="D232" s="14"/>
      <c r="E232" s="15"/>
      <c r="F232" s="6"/>
      <c r="G232" s="6"/>
      <c r="H232" s="6"/>
      <c r="I232" s="6"/>
      <c r="J232" s="6"/>
      <c r="K232" s="6"/>
      <c r="L232" s="16"/>
      <c r="M232" s="16"/>
      <c r="N232" s="284" t="s">
        <v>5</v>
      </c>
    </row>
    <row r="233" spans="1:24" hidden="1" x14ac:dyDescent="0.3">
      <c r="A233" s="60"/>
      <c r="B233" s="159"/>
      <c r="C233" s="14"/>
      <c r="D233" s="14"/>
      <c r="E233" s="6"/>
      <c r="F233" s="6"/>
      <c r="G233" s="6"/>
      <c r="H233" s="6"/>
      <c r="I233" s="6"/>
      <c r="J233" s="6"/>
      <c r="K233" s="6"/>
      <c r="L233" s="16"/>
      <c r="M233" s="16"/>
      <c r="N233" s="284"/>
    </row>
    <row r="234" spans="1:24" hidden="1" x14ac:dyDescent="0.3">
      <c r="A234" s="62"/>
      <c r="B234" s="159"/>
      <c r="C234" s="14"/>
      <c r="D234" s="14"/>
      <c r="E234" s="6"/>
      <c r="F234" s="6"/>
      <c r="G234" s="6"/>
      <c r="H234" s="6"/>
      <c r="I234" s="6"/>
      <c r="J234" s="6"/>
      <c r="K234" s="6"/>
      <c r="L234" s="16"/>
      <c r="M234" s="16"/>
      <c r="O234" s="282" t="s">
        <v>14</v>
      </c>
      <c r="P234" s="282" t="s">
        <v>15</v>
      </c>
      <c r="Q234" s="282" t="s">
        <v>16</v>
      </c>
      <c r="R234" s="282" t="s">
        <v>17</v>
      </c>
      <c r="S234" s="282" t="s">
        <v>18</v>
      </c>
      <c r="U234" s="282" t="s">
        <v>19</v>
      </c>
      <c r="V234" s="282" t="s">
        <v>20</v>
      </c>
      <c r="W234" s="282" t="s">
        <v>21</v>
      </c>
      <c r="X234" s="282" t="s">
        <v>22</v>
      </c>
    </row>
    <row r="235" spans="1:24" hidden="1" x14ac:dyDescent="0.3">
      <c r="B235" s="159"/>
      <c r="C235" s="14"/>
      <c r="D235" s="14"/>
      <c r="E235" s="6"/>
      <c r="F235" s="6"/>
      <c r="G235" s="6"/>
      <c r="H235" s="6"/>
      <c r="I235" s="6"/>
      <c r="J235" s="6"/>
      <c r="K235" s="6"/>
      <c r="L235" s="16"/>
      <c r="M235" s="16"/>
      <c r="O235" s="282">
        <v>7.57</v>
      </c>
      <c r="P235" s="282">
        <v>0</v>
      </c>
      <c r="Q235" s="282">
        <v>0.02</v>
      </c>
      <c r="R235" s="282">
        <f>Q235-P235</f>
        <v>0.02</v>
      </c>
      <c r="S235" s="282" t="e">
        <f>R235*$G$7/O235*1</f>
        <v>#VALUE!</v>
      </c>
      <c r="U235" s="282">
        <v>0.02</v>
      </c>
      <c r="V235" s="282">
        <f>R235/U235</f>
        <v>1</v>
      </c>
      <c r="W235" s="282">
        <f>ROUNDUP(V235,0)</f>
        <v>1</v>
      </c>
      <c r="X235" s="285" t="e">
        <f>S235/W235</f>
        <v>#VALUE!</v>
      </c>
    </row>
    <row r="236" spans="1:24" hidden="1" x14ac:dyDescent="0.3">
      <c r="A236" s="60"/>
      <c r="B236" s="159"/>
      <c r="C236" s="14"/>
      <c r="D236" s="14"/>
      <c r="E236" s="6"/>
      <c r="F236" s="6"/>
      <c r="G236" s="6"/>
      <c r="H236" s="6"/>
      <c r="I236" s="6"/>
      <c r="J236" s="6"/>
      <c r="K236" s="6"/>
      <c r="L236" s="16"/>
      <c r="M236" s="16"/>
    </row>
    <row r="237" spans="1:24" hidden="1" x14ac:dyDescent="0.3">
      <c r="B237" s="159"/>
      <c r="C237" s="14"/>
      <c r="D237" s="14"/>
      <c r="E237" s="6"/>
      <c r="F237" s="6"/>
      <c r="G237" s="6"/>
      <c r="H237" s="6"/>
      <c r="I237" s="6"/>
      <c r="J237" s="6"/>
      <c r="K237" s="6"/>
      <c r="L237" s="16"/>
      <c r="M237" s="16"/>
    </row>
    <row r="238" spans="1:24" hidden="1" x14ac:dyDescent="0.3">
      <c r="B238" s="159"/>
      <c r="C238" s="14"/>
      <c r="D238" s="14"/>
      <c r="E238" s="6"/>
      <c r="F238" s="6"/>
      <c r="G238" s="6"/>
      <c r="H238" s="6"/>
      <c r="I238" s="6"/>
      <c r="J238" s="6"/>
      <c r="K238" s="6"/>
      <c r="L238" s="16"/>
      <c r="M238" s="16"/>
    </row>
    <row r="239" spans="1:24" hidden="1" x14ac:dyDescent="0.3">
      <c r="B239" s="159"/>
      <c r="C239" s="14"/>
      <c r="D239" s="14"/>
      <c r="E239" s="6"/>
      <c r="F239" s="6"/>
      <c r="G239" s="6"/>
      <c r="H239" s="6"/>
      <c r="I239" s="6"/>
      <c r="J239" s="6"/>
      <c r="K239" s="6"/>
      <c r="L239" s="16"/>
      <c r="M239" s="16"/>
    </row>
    <row r="240" spans="1:24" ht="15" thickBot="1" x14ac:dyDescent="0.35">
      <c r="A240" s="61" t="s">
        <v>188</v>
      </c>
      <c r="B240" s="159" t="s">
        <v>188</v>
      </c>
      <c r="C240" s="14"/>
      <c r="D240" s="18"/>
      <c r="E240" s="19"/>
      <c r="F240" s="19"/>
      <c r="G240" s="19"/>
      <c r="H240" s="19"/>
      <c r="I240" s="19"/>
      <c r="J240" s="19"/>
      <c r="K240" s="19"/>
      <c r="L240" s="20"/>
      <c r="M240" s="16"/>
    </row>
    <row r="241" spans="1:16" ht="15" thickBot="1" x14ac:dyDescent="0.35">
      <c r="A241" s="60" t="s">
        <v>188</v>
      </c>
      <c r="B241" s="159" t="s">
        <v>188</v>
      </c>
      <c r="C241" s="14"/>
      <c r="D241" s="6"/>
      <c r="E241" s="6"/>
      <c r="F241" s="6"/>
      <c r="G241" s="6"/>
      <c r="H241" s="6"/>
      <c r="I241" s="6"/>
      <c r="J241" s="6"/>
      <c r="K241" s="6"/>
      <c r="L241" s="6"/>
      <c r="M241" s="16"/>
    </row>
    <row r="242" spans="1:16" ht="8.4" customHeight="1" thickBot="1" x14ac:dyDescent="0.35">
      <c r="A242" s="60" t="s">
        <v>188</v>
      </c>
      <c r="B242" s="159" t="s">
        <v>188</v>
      </c>
      <c r="C242" s="14"/>
      <c r="D242" s="11"/>
      <c r="E242" s="12"/>
      <c r="F242" s="12"/>
      <c r="G242" s="12"/>
      <c r="H242" s="12"/>
      <c r="I242" s="12"/>
      <c r="J242" s="12"/>
      <c r="K242" s="12"/>
      <c r="L242" s="13"/>
      <c r="M242" s="16"/>
    </row>
    <row r="243" spans="1:16" ht="18.600000000000001" thickBot="1" x14ac:dyDescent="0.4">
      <c r="A243" s="60" t="s">
        <v>188</v>
      </c>
      <c r="B243" s="159" t="s">
        <v>188</v>
      </c>
      <c r="C243" s="14"/>
      <c r="D243" s="14"/>
      <c r="E243" s="23" t="s">
        <v>88</v>
      </c>
      <c r="F243" s="6"/>
      <c r="G243" s="31" t="s">
        <v>183</v>
      </c>
      <c r="H243" s="24" t="s">
        <v>59</v>
      </c>
      <c r="I243" s="6"/>
      <c r="J243" s="6"/>
      <c r="K243" s="15" t="s">
        <v>7</v>
      </c>
      <c r="L243" s="16"/>
      <c r="M243" s="16"/>
    </row>
    <row r="244" spans="1:16" ht="409.5" customHeight="1" thickBot="1" x14ac:dyDescent="0.35">
      <c r="A244" s="60" t="s">
        <v>188</v>
      </c>
      <c r="B244" s="159" t="s">
        <v>188</v>
      </c>
      <c r="C244" s="14"/>
      <c r="D244" s="14"/>
      <c r="E244" s="6"/>
      <c r="F244" s="6"/>
      <c r="G244" s="6"/>
      <c r="H244" s="6"/>
      <c r="I244" s="6"/>
      <c r="J244" s="6"/>
      <c r="K244" s="2" t="str">
        <f>IF(AND(G243&gt;=O245,G243&lt;=P245),N245,IF(AND(G243&gt;=O246,G243&lt;=P246),N246,IF(AND(G243&gt;=O247,G243&lt;=P247),N247,IF(AND(G243&gt;=O248,G243&lt;=P248),N248,IF(AND(G243&gt;=O249,G243&lt;=P249),N249,IF(AND(G243&gt;=O250,G243&lt;=P250),N250,N251))))))</f>
        <v xml:space="preserve">Verify Data Entry - Enter 0 for N.N </v>
      </c>
      <c r="L244" s="16"/>
      <c r="M244" s="16"/>
      <c r="O244" s="282" t="s">
        <v>0</v>
      </c>
      <c r="P244" s="282" t="s">
        <v>1</v>
      </c>
    </row>
    <row r="245" spans="1:16" ht="409.2" hidden="1" customHeight="1" x14ac:dyDescent="0.3">
      <c r="A245" s="60"/>
      <c r="B245" s="159"/>
      <c r="C245" s="14"/>
      <c r="D245" s="14"/>
      <c r="E245" s="6"/>
      <c r="F245" s="6"/>
      <c r="G245" s="6"/>
      <c r="H245" s="6"/>
      <c r="I245" s="6"/>
      <c r="J245" s="6"/>
      <c r="K245" s="1"/>
      <c r="L245" s="16"/>
      <c r="M245" s="16"/>
      <c r="N245" s="284" t="s">
        <v>504</v>
      </c>
      <c r="O245" s="282">
        <v>0</v>
      </c>
      <c r="P245" s="282">
        <v>0.05</v>
      </c>
    </row>
    <row r="246" spans="1:16" ht="366" hidden="1" customHeight="1" x14ac:dyDescent="0.3">
      <c r="A246" s="60"/>
      <c r="B246" s="159"/>
      <c r="C246" s="14"/>
      <c r="D246" s="14"/>
      <c r="E246" s="6"/>
      <c r="F246" s="6"/>
      <c r="G246" s="6"/>
      <c r="H246" s="6"/>
      <c r="I246" s="6"/>
      <c r="J246" s="6"/>
      <c r="K246" s="1"/>
      <c r="L246" s="16"/>
      <c r="M246" s="16"/>
      <c r="N246" s="284" t="s">
        <v>500</v>
      </c>
      <c r="O246" s="282">
        <v>0.06</v>
      </c>
      <c r="P246" s="282">
        <v>0.39</v>
      </c>
    </row>
    <row r="247" spans="1:16" ht="403.2" hidden="1" customHeight="1" x14ac:dyDescent="0.3">
      <c r="A247" s="60"/>
      <c r="B247" s="159"/>
      <c r="C247" s="14"/>
      <c r="D247" s="14"/>
      <c r="E247" s="6"/>
      <c r="F247" s="6"/>
      <c r="G247" s="6"/>
      <c r="H247" s="6"/>
      <c r="I247" s="6"/>
      <c r="J247" s="6"/>
      <c r="K247" s="1"/>
      <c r="L247" s="16"/>
      <c r="M247" s="16"/>
      <c r="N247" s="284" t="s">
        <v>499</v>
      </c>
      <c r="O247" s="282">
        <v>0.4</v>
      </c>
      <c r="P247" s="282">
        <v>0.6</v>
      </c>
    </row>
    <row r="248" spans="1:16" ht="373.2" hidden="1" customHeight="1" x14ac:dyDescent="0.3">
      <c r="A248" s="60"/>
      <c r="B248" s="159"/>
      <c r="C248" s="14"/>
      <c r="D248" s="14"/>
      <c r="E248" s="6"/>
      <c r="F248" s="6"/>
      <c r="G248" s="6"/>
      <c r="H248" s="6"/>
      <c r="I248" s="6"/>
      <c r="J248" s="6"/>
      <c r="K248" s="1"/>
      <c r="L248" s="16"/>
      <c r="M248" s="16"/>
      <c r="N248" s="284" t="s">
        <v>501</v>
      </c>
      <c r="O248" s="282">
        <v>0.61</v>
      </c>
      <c r="P248" s="282">
        <v>0.9</v>
      </c>
    </row>
    <row r="249" spans="1:16" ht="268.8" hidden="1" customHeight="1" x14ac:dyDescent="0.3">
      <c r="A249" s="60"/>
      <c r="B249" s="159"/>
      <c r="C249" s="14"/>
      <c r="D249" s="14"/>
      <c r="E249" s="6"/>
      <c r="F249" s="6"/>
      <c r="G249" s="6"/>
      <c r="H249" s="6"/>
      <c r="I249" s="6"/>
      <c r="J249" s="6"/>
      <c r="K249" s="1"/>
      <c r="L249" s="16"/>
      <c r="M249" s="16"/>
      <c r="N249" s="284" t="s">
        <v>502</v>
      </c>
      <c r="O249" s="282">
        <v>0.91</v>
      </c>
      <c r="P249" s="282">
        <v>5</v>
      </c>
    </row>
    <row r="250" spans="1:16" ht="291.60000000000002" hidden="1" customHeight="1" x14ac:dyDescent="0.3">
      <c r="A250" s="60"/>
      <c r="B250" s="159"/>
      <c r="C250" s="14"/>
      <c r="D250" s="14"/>
      <c r="E250" s="6"/>
      <c r="F250" s="6"/>
      <c r="G250" s="6"/>
      <c r="H250" s="6"/>
      <c r="I250" s="6"/>
      <c r="J250" s="6"/>
      <c r="K250" s="1"/>
      <c r="L250" s="16"/>
      <c r="M250" s="16"/>
      <c r="N250" s="284" t="s">
        <v>503</v>
      </c>
      <c r="O250" s="282">
        <v>5.01</v>
      </c>
      <c r="P250" s="282">
        <v>50</v>
      </c>
    </row>
    <row r="251" spans="1:16" hidden="1" x14ac:dyDescent="0.3">
      <c r="A251" s="60"/>
      <c r="B251" s="159"/>
      <c r="C251" s="14"/>
      <c r="D251" s="14"/>
      <c r="E251" s="6"/>
      <c r="F251" s="6"/>
      <c r="G251" s="6"/>
      <c r="H251" s="6"/>
      <c r="I251" s="6"/>
      <c r="J251" s="6"/>
      <c r="L251" s="16"/>
      <c r="M251" s="16"/>
      <c r="N251" s="282" t="s">
        <v>351</v>
      </c>
    </row>
    <row r="252" spans="1:16" x14ac:dyDescent="0.3">
      <c r="A252" s="60" t="s">
        <v>188</v>
      </c>
      <c r="B252" s="159" t="s">
        <v>188</v>
      </c>
      <c r="C252" s="14"/>
      <c r="D252" s="14"/>
      <c r="E252" s="6"/>
      <c r="F252" s="6"/>
      <c r="G252" s="6"/>
      <c r="H252" s="6"/>
      <c r="I252" s="6"/>
      <c r="J252" s="6"/>
      <c r="K252" s="6"/>
      <c r="L252" s="16"/>
      <c r="M252" s="16"/>
    </row>
    <row r="253" spans="1:16" x14ac:dyDescent="0.3">
      <c r="A253" s="60" t="s">
        <v>188</v>
      </c>
      <c r="B253" s="159" t="s">
        <v>188</v>
      </c>
      <c r="C253" s="14"/>
      <c r="D253" s="14"/>
      <c r="E253" s="15" t="str">
        <f>IF(AND(G243&gt;=0,G243&lt;=0.7),N254,IF(AND(G243&gt;=0.7,G243&lt;=50),N255,N256))</f>
        <v>Verify Data Entry</v>
      </c>
      <c r="F253" s="6"/>
      <c r="G253" s="6"/>
      <c r="H253" s="6"/>
      <c r="I253" s="6"/>
      <c r="J253" s="6"/>
      <c r="K253" s="6"/>
      <c r="L253" s="16"/>
      <c r="M253" s="16"/>
    </row>
    <row r="254" spans="1:16" x14ac:dyDescent="0.3">
      <c r="A254" s="60" t="s">
        <v>188</v>
      </c>
      <c r="B254" s="159" t="s">
        <v>188</v>
      </c>
      <c r="C254" s="14"/>
      <c r="D254" s="14"/>
      <c r="E254" s="17">
        <f>IF(AND(E253=N254),X259,0)</f>
        <v>0</v>
      </c>
      <c r="F254" s="6" t="s">
        <v>80</v>
      </c>
      <c r="G254" s="4"/>
      <c r="H254" s="6"/>
      <c r="I254" s="6"/>
      <c r="J254" s="6"/>
      <c r="K254" s="6"/>
      <c r="L254" s="16"/>
      <c r="M254" s="16"/>
      <c r="N254" s="284" t="s">
        <v>305</v>
      </c>
    </row>
    <row r="255" spans="1:16" hidden="1" x14ac:dyDescent="0.3">
      <c r="A255" s="60"/>
      <c r="B255" s="159"/>
      <c r="C255" s="14"/>
      <c r="D255" s="14"/>
      <c r="E255" s="6"/>
      <c r="F255" s="6"/>
      <c r="G255" s="6"/>
      <c r="H255" s="6"/>
      <c r="I255" s="6"/>
      <c r="J255" s="6"/>
      <c r="K255" s="6"/>
      <c r="L255" s="16"/>
      <c r="M255" s="16"/>
      <c r="N255" s="284" t="s">
        <v>392</v>
      </c>
    </row>
    <row r="256" spans="1:16" x14ac:dyDescent="0.3">
      <c r="A256" s="60" t="s">
        <v>188</v>
      </c>
      <c r="B256" s="159" t="s">
        <v>188</v>
      </c>
      <c r="C256" s="14"/>
      <c r="D256" s="14"/>
      <c r="E256" s="15" t="s">
        <v>81</v>
      </c>
      <c r="F256" s="6"/>
      <c r="G256" s="6"/>
      <c r="H256" s="6"/>
      <c r="I256" s="6"/>
      <c r="J256" s="6"/>
      <c r="K256" s="6"/>
      <c r="L256" s="16"/>
      <c r="M256" s="16"/>
      <c r="N256" s="284" t="s">
        <v>5</v>
      </c>
    </row>
    <row r="257" spans="1:24" hidden="1" x14ac:dyDescent="0.3">
      <c r="A257" s="60"/>
      <c r="B257" s="159"/>
      <c r="C257" s="14"/>
      <c r="D257" s="14"/>
      <c r="E257" s="6"/>
      <c r="F257" s="6"/>
      <c r="G257" s="6"/>
      <c r="H257" s="6"/>
      <c r="I257" s="6"/>
      <c r="J257" s="6"/>
      <c r="K257" s="6"/>
      <c r="L257" s="16"/>
      <c r="M257" s="16"/>
      <c r="N257" s="284"/>
    </row>
    <row r="258" spans="1:24" hidden="1" x14ac:dyDescent="0.3">
      <c r="A258" s="62"/>
      <c r="B258" s="159"/>
      <c r="C258" s="14"/>
      <c r="D258" s="14"/>
      <c r="E258" s="6"/>
      <c r="F258" s="6"/>
      <c r="G258" s="6"/>
      <c r="H258" s="6"/>
      <c r="I258" s="6"/>
      <c r="J258" s="6"/>
      <c r="K258" s="6"/>
      <c r="L258" s="16"/>
      <c r="M258" s="16"/>
      <c r="O258" s="282" t="s">
        <v>14</v>
      </c>
      <c r="P258" s="282" t="s">
        <v>15</v>
      </c>
      <c r="Q258" s="282" t="s">
        <v>16</v>
      </c>
      <c r="R258" s="282" t="s">
        <v>17</v>
      </c>
      <c r="S258" s="282" t="s">
        <v>18</v>
      </c>
      <c r="U258" s="282" t="s">
        <v>19</v>
      </c>
      <c r="V258" s="282" t="s">
        <v>20</v>
      </c>
      <c r="W258" s="282" t="s">
        <v>21</v>
      </c>
      <c r="X258" s="282" t="s">
        <v>22</v>
      </c>
    </row>
    <row r="259" spans="1:24" x14ac:dyDescent="0.3">
      <c r="A259" s="61" t="s">
        <v>188</v>
      </c>
      <c r="B259" s="159" t="s">
        <v>188</v>
      </c>
      <c r="C259" s="14"/>
      <c r="D259" s="14"/>
      <c r="E259" s="6"/>
      <c r="F259" s="6"/>
      <c r="G259" s="6"/>
      <c r="H259" s="6"/>
      <c r="I259" s="6"/>
      <c r="J259" s="6"/>
      <c r="K259" s="6"/>
      <c r="L259" s="16"/>
      <c r="M259" s="16"/>
      <c r="O259" s="282">
        <v>101</v>
      </c>
      <c r="P259" s="282">
        <v>0</v>
      </c>
      <c r="Q259" s="282">
        <v>0.02</v>
      </c>
      <c r="R259" s="282">
        <f>Q259-P259</f>
        <v>0.02</v>
      </c>
      <c r="S259" s="282" t="e">
        <f>R259*$G$7/O259*1</f>
        <v>#VALUE!</v>
      </c>
      <c r="U259" s="282">
        <v>0.02</v>
      </c>
      <c r="V259" s="282">
        <f>R259/U259</f>
        <v>1</v>
      </c>
      <c r="W259" s="282">
        <f>ROUNDUP(V259,0)</f>
        <v>1</v>
      </c>
      <c r="X259" s="285" t="e">
        <f>S259/W259</f>
        <v>#VALUE!</v>
      </c>
    </row>
    <row r="260" spans="1:24" x14ac:dyDescent="0.3">
      <c r="A260" s="60" t="s">
        <v>188</v>
      </c>
      <c r="B260" s="159" t="s">
        <v>188</v>
      </c>
      <c r="C260" s="14"/>
      <c r="D260" s="14"/>
      <c r="E260" s="15" t="str">
        <f>IF(AND(G243&gt;=0,G243&lt;=0.7),N261,IF(AND(G243&gt;=0.7,G243&lt;=50),N262,N263))</f>
        <v>Verify Data Entry</v>
      </c>
      <c r="F260" s="6"/>
      <c r="G260" s="6"/>
      <c r="H260" s="6"/>
      <c r="I260" s="6"/>
      <c r="J260" s="6"/>
      <c r="K260" s="6"/>
      <c r="L260" s="16"/>
      <c r="M260" s="16"/>
    </row>
    <row r="261" spans="1:24" x14ac:dyDescent="0.3">
      <c r="A261" s="60" t="s">
        <v>188</v>
      </c>
      <c r="B261" s="159" t="s">
        <v>188</v>
      </c>
      <c r="C261" s="14"/>
      <c r="D261" s="14"/>
      <c r="E261" s="17">
        <f>IF(AND(E260=N261),X266,0)</f>
        <v>0</v>
      </c>
      <c r="F261" s="6" t="s">
        <v>80</v>
      </c>
      <c r="G261" s="4"/>
      <c r="H261" s="6"/>
      <c r="I261" s="6"/>
      <c r="J261" s="6"/>
      <c r="K261" s="6"/>
      <c r="L261" s="16"/>
      <c r="M261" s="16"/>
      <c r="N261" s="284" t="s">
        <v>306</v>
      </c>
    </row>
    <row r="262" spans="1:24" hidden="1" x14ac:dyDescent="0.3">
      <c r="A262" s="60"/>
      <c r="B262" s="159"/>
      <c r="C262" s="14"/>
      <c r="D262" s="14"/>
      <c r="E262" s="6"/>
      <c r="F262" s="6"/>
      <c r="G262" s="6"/>
      <c r="H262" s="6"/>
      <c r="I262" s="6"/>
      <c r="J262" s="6"/>
      <c r="K262" s="6"/>
      <c r="L262" s="16"/>
      <c r="M262" s="16"/>
      <c r="N262" s="284" t="s">
        <v>392</v>
      </c>
    </row>
    <row r="263" spans="1:24" hidden="1" x14ac:dyDescent="0.3">
      <c r="A263" s="60"/>
      <c r="B263" s="159"/>
      <c r="C263" s="14"/>
      <c r="D263" s="14"/>
      <c r="E263" s="15"/>
      <c r="F263" s="6"/>
      <c r="G263" s="6"/>
      <c r="H263" s="6"/>
      <c r="I263" s="6"/>
      <c r="J263" s="6"/>
      <c r="K263" s="6"/>
      <c r="L263" s="16"/>
      <c r="M263" s="16"/>
      <c r="N263" s="284" t="s">
        <v>5</v>
      </c>
    </row>
    <row r="264" spans="1:24" hidden="1" x14ac:dyDescent="0.3">
      <c r="A264" s="60"/>
      <c r="B264" s="159"/>
      <c r="C264" s="14"/>
      <c r="D264" s="14"/>
      <c r="E264" s="6"/>
      <c r="F264" s="6"/>
      <c r="G264" s="6"/>
      <c r="H264" s="6"/>
      <c r="I264" s="6"/>
      <c r="J264" s="6"/>
      <c r="K264" s="6"/>
      <c r="L264" s="16"/>
      <c r="M264" s="16"/>
      <c r="N264" s="284"/>
    </row>
    <row r="265" spans="1:24" hidden="1" x14ac:dyDescent="0.3">
      <c r="A265" s="62"/>
      <c r="B265" s="159"/>
      <c r="C265" s="14"/>
      <c r="D265" s="14"/>
      <c r="E265" s="6"/>
      <c r="F265" s="6"/>
      <c r="G265" s="6"/>
      <c r="H265" s="6"/>
      <c r="I265" s="6"/>
      <c r="J265" s="6"/>
      <c r="K265" s="6"/>
      <c r="L265" s="16"/>
      <c r="M265" s="16"/>
      <c r="O265" s="282" t="s">
        <v>14</v>
      </c>
      <c r="P265" s="282" t="s">
        <v>15</v>
      </c>
      <c r="Q265" s="282" t="s">
        <v>16</v>
      </c>
      <c r="R265" s="282" t="s">
        <v>17</v>
      </c>
      <c r="S265" s="282" t="s">
        <v>18</v>
      </c>
      <c r="U265" s="282" t="s">
        <v>19</v>
      </c>
      <c r="V265" s="282" t="s">
        <v>20</v>
      </c>
      <c r="W265" s="282" t="s">
        <v>21</v>
      </c>
      <c r="X265" s="282" t="s">
        <v>22</v>
      </c>
    </row>
    <row r="266" spans="1:24" hidden="1" x14ac:dyDescent="0.3">
      <c r="B266" s="159"/>
      <c r="C266" s="14"/>
      <c r="D266" s="14"/>
      <c r="E266" s="6"/>
      <c r="F266" s="6"/>
      <c r="G266" s="6"/>
      <c r="H266" s="6"/>
      <c r="I266" s="6"/>
      <c r="J266" s="6"/>
      <c r="K266" s="6"/>
      <c r="L266" s="16"/>
      <c r="M266" s="16"/>
      <c r="O266" s="282">
        <v>7.57</v>
      </c>
      <c r="P266" s="282">
        <v>0</v>
      </c>
      <c r="Q266" s="282">
        <v>0.02</v>
      </c>
      <c r="R266" s="282">
        <f>Q266-P266</f>
        <v>0.02</v>
      </c>
      <c r="S266" s="282" t="e">
        <f>R266*$G$7/O266*1</f>
        <v>#VALUE!</v>
      </c>
      <c r="U266" s="282">
        <v>0.02</v>
      </c>
      <c r="V266" s="282">
        <f>R266/U266</f>
        <v>1</v>
      </c>
      <c r="W266" s="282">
        <f>ROUNDUP(V266,0)</f>
        <v>1</v>
      </c>
      <c r="X266" s="285" t="e">
        <f>S266/W266</f>
        <v>#VALUE!</v>
      </c>
    </row>
    <row r="267" spans="1:24" hidden="1" x14ac:dyDescent="0.3">
      <c r="A267" s="60"/>
      <c r="B267" s="159"/>
      <c r="C267" s="14"/>
      <c r="D267" s="14"/>
      <c r="E267" s="6"/>
      <c r="F267" s="6"/>
      <c r="G267" s="6"/>
      <c r="H267" s="6"/>
      <c r="I267" s="6"/>
      <c r="J267" s="6"/>
      <c r="K267" s="6"/>
      <c r="L267" s="16"/>
      <c r="M267" s="16"/>
    </row>
    <row r="268" spans="1:24" hidden="1" x14ac:dyDescent="0.3">
      <c r="B268" s="159"/>
      <c r="C268" s="14"/>
      <c r="D268" s="14"/>
      <c r="E268" s="6"/>
      <c r="F268" s="6"/>
      <c r="G268" s="6"/>
      <c r="H268" s="6"/>
      <c r="I268" s="6"/>
      <c r="J268" s="6"/>
      <c r="K268" s="6"/>
      <c r="L268" s="16"/>
      <c r="M268" s="16"/>
    </row>
    <row r="269" spans="1:24" hidden="1" x14ac:dyDescent="0.3">
      <c r="B269" s="159"/>
      <c r="C269" s="14"/>
      <c r="D269" s="14"/>
      <c r="E269" s="6"/>
      <c r="F269" s="6"/>
      <c r="G269" s="6"/>
      <c r="H269" s="6"/>
      <c r="I269" s="6"/>
      <c r="J269" s="6"/>
      <c r="K269" s="6"/>
      <c r="L269" s="16"/>
      <c r="M269" s="16"/>
    </row>
    <row r="270" spans="1:24" hidden="1" x14ac:dyDescent="0.3">
      <c r="B270" s="159"/>
      <c r="C270" s="14"/>
      <c r="D270" s="14"/>
      <c r="E270" s="6"/>
      <c r="F270" s="6"/>
      <c r="G270" s="6"/>
      <c r="H270" s="6"/>
      <c r="I270" s="6"/>
      <c r="J270" s="6"/>
      <c r="K270" s="6"/>
      <c r="L270" s="16"/>
      <c r="M270" s="16"/>
    </row>
    <row r="271" spans="1:24" ht="15" thickBot="1" x14ac:dyDescent="0.35">
      <c r="A271" s="61" t="s">
        <v>188</v>
      </c>
      <c r="B271" s="159" t="s">
        <v>188</v>
      </c>
      <c r="C271" s="14"/>
      <c r="D271" s="18"/>
      <c r="E271" s="19"/>
      <c r="F271" s="19"/>
      <c r="G271" s="19"/>
      <c r="H271" s="19"/>
      <c r="I271" s="19"/>
      <c r="J271" s="19"/>
      <c r="K271" s="19"/>
      <c r="L271" s="20"/>
      <c r="M271" s="16"/>
    </row>
    <row r="272" spans="1:24" ht="15" thickBot="1" x14ac:dyDescent="0.35">
      <c r="A272" s="60" t="s">
        <v>188</v>
      </c>
      <c r="B272" s="159" t="s">
        <v>188</v>
      </c>
      <c r="C272" s="14"/>
      <c r="D272" s="6"/>
      <c r="E272" s="6"/>
      <c r="F272" s="6"/>
      <c r="G272" s="6"/>
      <c r="H272" s="6"/>
      <c r="I272" s="6"/>
      <c r="J272" s="6"/>
      <c r="K272" s="6"/>
      <c r="L272" s="6"/>
      <c r="M272" s="16"/>
    </row>
    <row r="273" spans="1:16" ht="8.4" customHeight="1" thickBot="1" x14ac:dyDescent="0.35">
      <c r="A273" s="60" t="s">
        <v>188</v>
      </c>
      <c r="B273" s="159" t="s">
        <v>188</v>
      </c>
      <c r="C273" s="14"/>
      <c r="D273" s="11"/>
      <c r="E273" s="12"/>
      <c r="F273" s="12"/>
      <c r="G273" s="12"/>
      <c r="H273" s="12"/>
      <c r="I273" s="12"/>
      <c r="J273" s="12"/>
      <c r="K273" s="12"/>
      <c r="L273" s="13"/>
      <c r="M273" s="16"/>
    </row>
    <row r="274" spans="1:16" ht="18.600000000000001" thickBot="1" x14ac:dyDescent="0.4">
      <c r="A274" s="60" t="s">
        <v>188</v>
      </c>
      <c r="B274" s="159" t="s">
        <v>188</v>
      </c>
      <c r="C274" s="14"/>
      <c r="D274" s="14"/>
      <c r="E274" s="23" t="s">
        <v>89</v>
      </c>
      <c r="F274" s="6"/>
      <c r="G274" s="31" t="s">
        <v>183</v>
      </c>
      <c r="H274" s="24" t="s">
        <v>59</v>
      </c>
      <c r="I274" s="6"/>
      <c r="J274" s="6"/>
      <c r="K274" s="15" t="s">
        <v>7</v>
      </c>
      <c r="L274" s="16"/>
      <c r="M274" s="16"/>
    </row>
    <row r="275" spans="1:16" ht="409.5" customHeight="1" thickBot="1" x14ac:dyDescent="0.35">
      <c r="A275" s="60" t="s">
        <v>188</v>
      </c>
      <c r="B275" s="159" t="s">
        <v>188</v>
      </c>
      <c r="C275" s="14"/>
      <c r="D275" s="14"/>
      <c r="E275" s="6"/>
      <c r="F275" s="6"/>
      <c r="G275" s="6"/>
      <c r="H275" s="6"/>
      <c r="I275" s="6"/>
      <c r="J275" s="6"/>
      <c r="K275" s="2" t="str">
        <f>IF(AND(G274&gt;=O276,G274&lt;=P276),N276,IF(AND(G274&gt;=O277,G274&lt;=P277),N277,IF(AND(G274&gt;=O278,G274&lt;=P278),N278,IF(AND(G274&gt;=O279,G274&lt;=P279),N279,IF(AND(G274&gt;=O280,G274&lt;=P280),N280,IF(AND(G274&gt;=O281,G274&lt;=P281),N281,N282))))))</f>
        <v xml:space="preserve">Verify Data Entry - Enter 0 for N.N </v>
      </c>
      <c r="L275" s="16"/>
      <c r="M275" s="16"/>
      <c r="O275" s="282" t="s">
        <v>0</v>
      </c>
      <c r="P275" s="282" t="s">
        <v>1</v>
      </c>
    </row>
    <row r="276" spans="1:16" ht="409.2" hidden="1" customHeight="1" x14ac:dyDescent="0.3">
      <c r="A276" s="60"/>
      <c r="B276" s="159"/>
      <c r="C276" s="14"/>
      <c r="D276" s="14"/>
      <c r="E276" s="6"/>
      <c r="F276" s="6"/>
      <c r="G276" s="6"/>
      <c r="H276" s="6"/>
      <c r="I276" s="6"/>
      <c r="J276" s="6"/>
      <c r="K276" s="1"/>
      <c r="L276" s="16"/>
      <c r="M276" s="16"/>
      <c r="N276" s="284" t="s">
        <v>515</v>
      </c>
      <c r="O276" s="282">
        <v>0</v>
      </c>
      <c r="P276" s="282">
        <v>0.05</v>
      </c>
    </row>
    <row r="277" spans="1:16" ht="409.6" hidden="1" customHeight="1" x14ac:dyDescent="0.3">
      <c r="A277" s="60"/>
      <c r="B277" s="159"/>
      <c r="C277" s="14"/>
      <c r="D277" s="14"/>
      <c r="E277" s="6"/>
      <c r="F277" s="6"/>
      <c r="G277" s="6"/>
      <c r="H277" s="6"/>
      <c r="I277" s="6"/>
      <c r="J277" s="6"/>
      <c r="K277" s="1"/>
      <c r="L277" s="16"/>
      <c r="M277" s="16"/>
      <c r="N277" s="284" t="s">
        <v>516</v>
      </c>
      <c r="O277" s="282">
        <v>0.06</v>
      </c>
      <c r="P277" s="282">
        <v>0.69</v>
      </c>
    </row>
    <row r="278" spans="1:16" ht="399" hidden="1" customHeight="1" x14ac:dyDescent="0.3">
      <c r="A278" s="60"/>
      <c r="B278" s="159"/>
      <c r="C278" s="14"/>
      <c r="D278" s="14"/>
      <c r="E278" s="6"/>
      <c r="F278" s="6"/>
      <c r="G278" s="6"/>
      <c r="H278" s="6"/>
      <c r="I278" s="6"/>
      <c r="J278" s="6"/>
      <c r="K278" s="1"/>
      <c r="L278" s="16"/>
      <c r="M278" s="16"/>
      <c r="N278" s="284" t="s">
        <v>511</v>
      </c>
      <c r="O278" s="282">
        <v>0.7</v>
      </c>
      <c r="P278" s="282">
        <v>1</v>
      </c>
    </row>
    <row r="279" spans="1:16" ht="399" hidden="1" customHeight="1" x14ac:dyDescent="0.3">
      <c r="A279" s="60"/>
      <c r="B279" s="159"/>
      <c r="C279" s="14"/>
      <c r="D279" s="14"/>
      <c r="E279" s="6"/>
      <c r="F279" s="6"/>
      <c r="G279" s="6"/>
      <c r="H279" s="6"/>
      <c r="I279" s="6"/>
      <c r="J279" s="6"/>
      <c r="K279" s="1"/>
      <c r="L279" s="16"/>
      <c r="M279" s="16"/>
      <c r="N279" s="284" t="s">
        <v>512</v>
      </c>
      <c r="O279" s="282">
        <v>1.01</v>
      </c>
      <c r="P279" s="282">
        <v>1.5</v>
      </c>
    </row>
    <row r="280" spans="1:16" ht="356.4" hidden="1" customHeight="1" x14ac:dyDescent="0.3">
      <c r="A280" s="60"/>
      <c r="B280" s="159"/>
      <c r="C280" s="14"/>
      <c r="D280" s="14"/>
      <c r="E280" s="6"/>
      <c r="F280" s="6"/>
      <c r="G280" s="6"/>
      <c r="H280" s="6"/>
      <c r="I280" s="6"/>
      <c r="J280" s="6"/>
      <c r="K280" s="1"/>
      <c r="L280" s="16"/>
      <c r="M280" s="16"/>
      <c r="N280" s="284" t="s">
        <v>513</v>
      </c>
      <c r="O280" s="282">
        <v>1.51</v>
      </c>
      <c r="P280" s="282">
        <v>5</v>
      </c>
    </row>
    <row r="281" spans="1:16" ht="403.2" hidden="1" customHeight="1" x14ac:dyDescent="0.3">
      <c r="A281" s="60"/>
      <c r="B281" s="159"/>
      <c r="C281" s="14"/>
      <c r="D281" s="14"/>
      <c r="E281" s="6"/>
      <c r="F281" s="6"/>
      <c r="G281" s="6"/>
      <c r="H281" s="6"/>
      <c r="I281" s="6"/>
      <c r="J281" s="6"/>
      <c r="K281" s="1"/>
      <c r="L281" s="16"/>
      <c r="M281" s="16"/>
      <c r="N281" s="284" t="s">
        <v>514</v>
      </c>
      <c r="O281" s="282">
        <v>5.01</v>
      </c>
      <c r="P281" s="282">
        <v>50</v>
      </c>
    </row>
    <row r="282" spans="1:16" hidden="1" x14ac:dyDescent="0.3">
      <c r="A282" s="60"/>
      <c r="B282" s="159"/>
      <c r="C282" s="14"/>
      <c r="D282" s="14"/>
      <c r="E282" s="6"/>
      <c r="F282" s="6"/>
      <c r="G282" s="6"/>
      <c r="H282" s="6"/>
      <c r="I282" s="6"/>
      <c r="J282" s="6"/>
      <c r="L282" s="16"/>
      <c r="M282" s="16"/>
      <c r="N282" s="282" t="s">
        <v>351</v>
      </c>
    </row>
    <row r="283" spans="1:16" x14ac:dyDescent="0.3">
      <c r="A283" s="60" t="s">
        <v>188</v>
      </c>
      <c r="B283" s="159" t="s">
        <v>188</v>
      </c>
      <c r="C283" s="14"/>
      <c r="D283" s="14"/>
      <c r="E283" s="6"/>
      <c r="F283" s="6"/>
      <c r="G283" s="6"/>
      <c r="H283" s="6"/>
      <c r="I283" s="6"/>
      <c r="J283" s="6"/>
      <c r="K283" s="6"/>
      <c r="L283" s="16"/>
      <c r="M283" s="16"/>
    </row>
    <row r="284" spans="1:16" x14ac:dyDescent="0.3">
      <c r="A284" s="60" t="s">
        <v>188</v>
      </c>
      <c r="B284" s="159" t="s">
        <v>188</v>
      </c>
      <c r="C284" s="14"/>
      <c r="D284" s="14"/>
      <c r="E284" s="15" t="str">
        <f>IF(AND(G274&gt;=0,G274&lt;=1.5),N285,IF(AND(G274&gt;=1.5,G274&lt;=50),N286,N287))</f>
        <v>Verify Data Entry</v>
      </c>
      <c r="F284" s="6"/>
      <c r="G284" s="6"/>
      <c r="H284" s="6"/>
      <c r="I284" s="6"/>
      <c r="J284" s="6"/>
      <c r="K284" s="6"/>
      <c r="L284" s="16"/>
      <c r="M284" s="16"/>
    </row>
    <row r="285" spans="1:16" x14ac:dyDescent="0.3">
      <c r="A285" s="60" t="s">
        <v>188</v>
      </c>
      <c r="B285" s="159" t="s">
        <v>188</v>
      </c>
      <c r="C285" s="14"/>
      <c r="D285" s="14"/>
      <c r="E285" s="17">
        <f>IF(AND(E284=N285),X290,0)</f>
        <v>0</v>
      </c>
      <c r="F285" s="6" t="s">
        <v>80</v>
      </c>
      <c r="G285" s="4"/>
      <c r="H285" s="6"/>
      <c r="I285" s="6"/>
      <c r="J285" s="6"/>
      <c r="K285" s="6"/>
      <c r="L285" s="16"/>
      <c r="M285" s="16"/>
      <c r="N285" s="284" t="s">
        <v>307</v>
      </c>
    </row>
    <row r="286" spans="1:16" hidden="1" x14ac:dyDescent="0.3">
      <c r="A286" s="60"/>
      <c r="B286" s="159"/>
      <c r="C286" s="14"/>
      <c r="D286" s="14"/>
      <c r="E286" s="6"/>
      <c r="F286" s="6"/>
      <c r="G286" s="6"/>
      <c r="H286" s="6"/>
      <c r="I286" s="6"/>
      <c r="J286" s="6"/>
      <c r="K286" s="6"/>
      <c r="L286" s="16"/>
      <c r="M286" s="16"/>
      <c r="N286" s="284" t="s">
        <v>392</v>
      </c>
    </row>
    <row r="287" spans="1:16" x14ac:dyDescent="0.3">
      <c r="A287" s="60" t="s">
        <v>188</v>
      </c>
      <c r="B287" s="159" t="s">
        <v>188</v>
      </c>
      <c r="C287" s="14"/>
      <c r="D287" s="14"/>
      <c r="E287" s="15" t="s">
        <v>81</v>
      </c>
      <c r="F287" s="6"/>
      <c r="G287" s="6"/>
      <c r="H287" s="6"/>
      <c r="I287" s="6"/>
      <c r="J287" s="6"/>
      <c r="K287" s="6"/>
      <c r="L287" s="16"/>
      <c r="M287" s="16"/>
      <c r="N287" s="284" t="s">
        <v>5</v>
      </c>
    </row>
    <row r="288" spans="1:16" hidden="1" x14ac:dyDescent="0.3">
      <c r="A288" s="60"/>
      <c r="B288" s="159"/>
      <c r="C288" s="14"/>
      <c r="D288" s="14"/>
      <c r="E288" s="6"/>
      <c r="F288" s="6"/>
      <c r="G288" s="6"/>
      <c r="H288" s="6"/>
      <c r="I288" s="6"/>
      <c r="J288" s="6"/>
      <c r="K288" s="6"/>
      <c r="L288" s="16"/>
      <c r="M288" s="16"/>
      <c r="N288" s="284"/>
    </row>
    <row r="289" spans="1:24" hidden="1" x14ac:dyDescent="0.3">
      <c r="A289" s="62"/>
      <c r="B289" s="159"/>
      <c r="C289" s="14"/>
      <c r="D289" s="14"/>
      <c r="E289" s="6"/>
      <c r="F289" s="6"/>
      <c r="G289" s="6"/>
      <c r="H289" s="6"/>
      <c r="I289" s="6"/>
      <c r="J289" s="6"/>
      <c r="K289" s="6"/>
      <c r="L289" s="16"/>
      <c r="M289" s="16"/>
      <c r="O289" s="282" t="s">
        <v>14</v>
      </c>
      <c r="P289" s="282" t="s">
        <v>15</v>
      </c>
      <c r="Q289" s="282" t="s">
        <v>16</v>
      </c>
      <c r="R289" s="282" t="s">
        <v>17</v>
      </c>
      <c r="S289" s="282" t="s">
        <v>18</v>
      </c>
      <c r="U289" s="282" t="s">
        <v>19</v>
      </c>
      <c r="V289" s="282" t="s">
        <v>20</v>
      </c>
      <c r="W289" s="282" t="s">
        <v>21</v>
      </c>
      <c r="X289" s="282" t="s">
        <v>22</v>
      </c>
    </row>
    <row r="290" spans="1:24" x14ac:dyDescent="0.3">
      <c r="A290" s="61" t="s">
        <v>188</v>
      </c>
      <c r="B290" s="159" t="s">
        <v>188</v>
      </c>
      <c r="C290" s="14"/>
      <c r="D290" s="14"/>
      <c r="E290" s="6"/>
      <c r="F290" s="6"/>
      <c r="G290" s="6"/>
      <c r="H290" s="6"/>
      <c r="I290" s="6"/>
      <c r="J290" s="6"/>
      <c r="K290" s="6"/>
      <c r="L290" s="16"/>
      <c r="M290" s="16"/>
      <c r="O290" s="282">
        <v>108</v>
      </c>
      <c r="P290" s="282">
        <v>0</v>
      </c>
      <c r="Q290" s="282">
        <v>0.01</v>
      </c>
      <c r="R290" s="282">
        <f>Q290-P290</f>
        <v>0.01</v>
      </c>
      <c r="S290" s="282" t="e">
        <f>R290*$G$7/O290*1</f>
        <v>#VALUE!</v>
      </c>
      <c r="U290" s="282">
        <v>0.01</v>
      </c>
      <c r="V290" s="282">
        <f>R290/U290</f>
        <v>1</v>
      </c>
      <c r="W290" s="282">
        <f>ROUNDUP(V290,0)</f>
        <v>1</v>
      </c>
      <c r="X290" s="285" t="e">
        <f>S290/W290</f>
        <v>#VALUE!</v>
      </c>
    </row>
    <row r="291" spans="1:24" x14ac:dyDescent="0.3">
      <c r="A291" s="60" t="s">
        <v>188</v>
      </c>
      <c r="B291" s="159" t="s">
        <v>188</v>
      </c>
      <c r="C291" s="14"/>
      <c r="D291" s="14"/>
      <c r="E291" s="15" t="str">
        <f>IF(AND(G274&gt;=0,G274&lt;=1.5),N292,IF(AND(G274&gt;=1.5,G274&lt;=50),N293,N294))</f>
        <v>Verify Data Entry</v>
      </c>
      <c r="F291" s="6"/>
      <c r="G291" s="6"/>
      <c r="H291" s="6"/>
      <c r="I291" s="6"/>
      <c r="J291" s="6"/>
      <c r="K291" s="6"/>
      <c r="L291" s="16"/>
      <c r="M291" s="16"/>
    </row>
    <row r="292" spans="1:24" x14ac:dyDescent="0.3">
      <c r="A292" s="60" t="s">
        <v>188</v>
      </c>
      <c r="B292" s="159" t="s">
        <v>188</v>
      </c>
      <c r="C292" s="14"/>
      <c r="D292" s="14"/>
      <c r="E292" s="17">
        <f>IF(AND(E291=N292),X297,0)</f>
        <v>0</v>
      </c>
      <c r="F292" s="6" t="s">
        <v>80</v>
      </c>
      <c r="G292" s="4"/>
      <c r="H292" s="6"/>
      <c r="I292" s="6"/>
      <c r="J292" s="6"/>
      <c r="K292" s="6"/>
      <c r="L292" s="16"/>
      <c r="M292" s="16"/>
      <c r="N292" s="284" t="s">
        <v>308</v>
      </c>
    </row>
    <row r="293" spans="1:24" hidden="1" x14ac:dyDescent="0.3">
      <c r="A293" s="60"/>
      <c r="B293" s="159"/>
      <c r="C293" s="14"/>
      <c r="D293" s="14"/>
      <c r="E293" s="6"/>
      <c r="F293" s="6"/>
      <c r="G293" s="6"/>
      <c r="H293" s="6"/>
      <c r="I293" s="6"/>
      <c r="J293" s="6"/>
      <c r="K293" s="6"/>
      <c r="L293" s="16"/>
      <c r="M293" s="16"/>
      <c r="N293" s="284" t="s">
        <v>392</v>
      </c>
    </row>
    <row r="294" spans="1:24" hidden="1" x14ac:dyDescent="0.3">
      <c r="A294" s="60"/>
      <c r="B294" s="159"/>
      <c r="C294" s="14"/>
      <c r="D294" s="14"/>
      <c r="E294" s="15"/>
      <c r="F294" s="6"/>
      <c r="G294" s="6"/>
      <c r="H294" s="6"/>
      <c r="I294" s="6"/>
      <c r="J294" s="6"/>
      <c r="K294" s="6"/>
      <c r="L294" s="16"/>
      <c r="M294" s="16"/>
      <c r="N294" s="284" t="s">
        <v>5</v>
      </c>
    </row>
    <row r="295" spans="1:24" hidden="1" x14ac:dyDescent="0.3">
      <c r="A295" s="60"/>
      <c r="B295" s="159"/>
      <c r="C295" s="14"/>
      <c r="D295" s="14"/>
      <c r="E295" s="6"/>
      <c r="F295" s="6"/>
      <c r="G295" s="6"/>
      <c r="H295" s="6"/>
      <c r="I295" s="6"/>
      <c r="J295" s="6"/>
      <c r="K295" s="6"/>
      <c r="L295" s="16"/>
      <c r="M295" s="16"/>
      <c r="N295" s="284"/>
    </row>
    <row r="296" spans="1:24" hidden="1" x14ac:dyDescent="0.3">
      <c r="A296" s="62"/>
      <c r="B296" s="159"/>
      <c r="C296" s="14"/>
      <c r="D296" s="14"/>
      <c r="E296" s="6"/>
      <c r="F296" s="6"/>
      <c r="G296" s="6"/>
      <c r="H296" s="6"/>
      <c r="I296" s="6"/>
      <c r="J296" s="6"/>
      <c r="K296" s="6"/>
      <c r="L296" s="16"/>
      <c r="M296" s="16"/>
      <c r="O296" s="282" t="s">
        <v>14</v>
      </c>
      <c r="P296" s="282" t="s">
        <v>15</v>
      </c>
      <c r="Q296" s="282" t="s">
        <v>16</v>
      </c>
      <c r="R296" s="282" t="s">
        <v>17</v>
      </c>
      <c r="S296" s="282" t="s">
        <v>18</v>
      </c>
      <c r="U296" s="282" t="s">
        <v>19</v>
      </c>
      <c r="V296" s="282" t="s">
        <v>20</v>
      </c>
      <c r="W296" s="282" t="s">
        <v>21</v>
      </c>
      <c r="X296" s="282" t="s">
        <v>22</v>
      </c>
    </row>
    <row r="297" spans="1:24" hidden="1" x14ac:dyDescent="0.3">
      <c r="B297" s="159"/>
      <c r="C297" s="14"/>
      <c r="D297" s="14"/>
      <c r="E297" s="6"/>
      <c r="F297" s="6"/>
      <c r="G297" s="6"/>
      <c r="H297" s="6"/>
      <c r="I297" s="6"/>
      <c r="J297" s="6"/>
      <c r="K297" s="6"/>
      <c r="L297" s="16"/>
      <c r="M297" s="16"/>
      <c r="O297" s="282">
        <v>3.7879999999999998</v>
      </c>
      <c r="P297" s="282">
        <v>0</v>
      </c>
      <c r="Q297" s="282">
        <v>0.01</v>
      </c>
      <c r="R297" s="282">
        <f>Q297-P297</f>
        <v>0.01</v>
      </c>
      <c r="S297" s="282" t="e">
        <f>R297*$G$7/O297*1</f>
        <v>#VALUE!</v>
      </c>
      <c r="U297" s="282">
        <v>0.01</v>
      </c>
      <c r="V297" s="282">
        <f>R297/U297</f>
        <v>1</v>
      </c>
      <c r="W297" s="282">
        <f>ROUNDUP(V297,0)</f>
        <v>1</v>
      </c>
      <c r="X297" s="285" t="e">
        <f>S297/W297</f>
        <v>#VALUE!</v>
      </c>
    </row>
    <row r="298" spans="1:24" hidden="1" x14ac:dyDescent="0.3">
      <c r="A298" s="60"/>
      <c r="B298" s="159"/>
      <c r="C298" s="14"/>
      <c r="D298" s="14"/>
      <c r="E298" s="6"/>
      <c r="F298" s="6"/>
      <c r="G298" s="6"/>
      <c r="H298" s="6"/>
      <c r="I298" s="6"/>
      <c r="J298" s="6"/>
      <c r="K298" s="6"/>
      <c r="L298" s="16"/>
      <c r="M298" s="16"/>
    </row>
    <row r="299" spans="1:24" hidden="1" x14ac:dyDescent="0.3">
      <c r="B299" s="159"/>
      <c r="C299" s="14"/>
      <c r="D299" s="14"/>
      <c r="E299" s="6"/>
      <c r="F299" s="6"/>
      <c r="G299" s="6"/>
      <c r="H299" s="6"/>
      <c r="I299" s="6"/>
      <c r="J299" s="6"/>
      <c r="K299" s="6"/>
      <c r="L299" s="16"/>
      <c r="M299" s="16"/>
    </row>
    <row r="300" spans="1:24" hidden="1" x14ac:dyDescent="0.3">
      <c r="B300" s="159"/>
      <c r="C300" s="14"/>
      <c r="D300" s="14"/>
      <c r="E300" s="6"/>
      <c r="F300" s="6"/>
      <c r="G300" s="6"/>
      <c r="H300" s="6"/>
      <c r="I300" s="6"/>
      <c r="J300" s="6"/>
      <c r="K300" s="6"/>
      <c r="L300" s="16"/>
      <c r="M300" s="16"/>
    </row>
    <row r="301" spans="1:24" hidden="1" x14ac:dyDescent="0.3">
      <c r="B301" s="159"/>
      <c r="C301" s="14"/>
      <c r="D301" s="14"/>
      <c r="E301" s="6"/>
      <c r="F301" s="6"/>
      <c r="G301" s="6"/>
      <c r="H301" s="6"/>
      <c r="I301" s="6"/>
      <c r="J301" s="6"/>
      <c r="K301" s="6"/>
      <c r="L301" s="16"/>
      <c r="M301" s="16"/>
    </row>
    <row r="302" spans="1:24" ht="15" thickBot="1" x14ac:dyDescent="0.35">
      <c r="A302" s="61" t="s">
        <v>188</v>
      </c>
      <c r="B302" s="159" t="s">
        <v>188</v>
      </c>
      <c r="C302" s="14"/>
      <c r="D302" s="18"/>
      <c r="E302" s="19"/>
      <c r="F302" s="19"/>
      <c r="G302" s="19"/>
      <c r="H302" s="19"/>
      <c r="I302" s="19"/>
      <c r="J302" s="19"/>
      <c r="K302" s="19"/>
      <c r="L302" s="20"/>
      <c r="M302" s="16"/>
    </row>
    <row r="303" spans="1:24" ht="15" thickBot="1" x14ac:dyDescent="0.35">
      <c r="A303" s="60" t="s">
        <v>188</v>
      </c>
      <c r="B303" s="159" t="s">
        <v>188</v>
      </c>
      <c r="C303" s="14"/>
      <c r="D303" s="6"/>
      <c r="E303" s="6"/>
      <c r="F303" s="6"/>
      <c r="G303" s="6"/>
      <c r="H303" s="6"/>
      <c r="I303" s="6"/>
      <c r="J303" s="6"/>
      <c r="K303" s="6"/>
      <c r="L303" s="6"/>
      <c r="M303" s="16"/>
    </row>
    <row r="304" spans="1:24" ht="8.4" customHeight="1" thickBot="1" x14ac:dyDescent="0.35">
      <c r="A304" s="60" t="s">
        <v>188</v>
      </c>
      <c r="B304" s="159" t="s">
        <v>188</v>
      </c>
      <c r="C304" s="14"/>
      <c r="D304" s="11"/>
      <c r="E304" s="12"/>
      <c r="F304" s="12"/>
      <c r="G304" s="12"/>
      <c r="H304" s="12"/>
      <c r="I304" s="12"/>
      <c r="J304" s="12"/>
      <c r="K304" s="12"/>
      <c r="L304" s="13"/>
      <c r="M304" s="16"/>
    </row>
    <row r="305" spans="1:16" ht="18.600000000000001" thickBot="1" x14ac:dyDescent="0.4">
      <c r="A305" s="60" t="s">
        <v>188</v>
      </c>
      <c r="B305" s="159" t="s">
        <v>188</v>
      </c>
      <c r="C305" s="14"/>
      <c r="D305" s="14"/>
      <c r="E305" s="23" t="s">
        <v>193</v>
      </c>
      <c r="F305" s="6"/>
      <c r="G305" s="31" t="s">
        <v>183</v>
      </c>
      <c r="H305" s="6" t="s">
        <v>4</v>
      </c>
      <c r="I305" s="6"/>
      <c r="J305" s="6"/>
      <c r="K305" s="15" t="s">
        <v>7</v>
      </c>
      <c r="L305" s="16"/>
      <c r="M305" s="16"/>
    </row>
    <row r="306" spans="1:16" ht="130.05000000000001" customHeight="1" thickBot="1" x14ac:dyDescent="0.35">
      <c r="A306" s="60" t="s">
        <v>188</v>
      </c>
      <c r="B306" s="159" t="s">
        <v>188</v>
      </c>
      <c r="C306" s="14"/>
      <c r="D306" s="14"/>
      <c r="E306" s="6"/>
      <c r="F306" s="6"/>
      <c r="G306" s="6"/>
      <c r="H306" s="6"/>
      <c r="I306" s="6"/>
      <c r="J306" s="6"/>
      <c r="K306" s="2" t="str">
        <f>IF(AND(G305&gt;=O307,G305&lt;=P307),N307,IF(AND(G305&gt;=O308,G305&lt;=P308),N308,IF(AND(G305&gt;=O309,G305&lt;=P309),N309,IF(AND(G305&gt;=O310,G305&lt;=P310),N310,IF(AND(G305&gt;=O311,G305&lt;=P311),N311,IF(AND(G305&gt;=O312,G305&lt;=P312),N312,IF(AND(G305&gt;=O313,G305&lt;=P313),N313,N314)))))))</f>
        <v>Verify Data Entry</v>
      </c>
      <c r="L306" s="16"/>
      <c r="M306" s="16"/>
      <c r="O306" s="282" t="s">
        <v>0</v>
      </c>
      <c r="P306" s="282" t="s">
        <v>1</v>
      </c>
    </row>
    <row r="307" spans="1:16" ht="86.4" hidden="1" x14ac:dyDescent="0.3">
      <c r="A307" s="60"/>
      <c r="B307" s="159"/>
      <c r="C307" s="14"/>
      <c r="D307" s="14"/>
      <c r="E307" s="6"/>
      <c r="F307" s="6"/>
      <c r="G307" s="6"/>
      <c r="H307" s="6"/>
      <c r="I307" s="6"/>
      <c r="J307" s="6"/>
      <c r="K307" s="1"/>
      <c r="L307" s="16"/>
      <c r="M307" s="16"/>
      <c r="N307" s="284" t="s">
        <v>296</v>
      </c>
      <c r="O307" s="282">
        <v>0</v>
      </c>
      <c r="P307" s="282">
        <v>0</v>
      </c>
    </row>
    <row r="308" spans="1:16" ht="57.6" hidden="1" x14ac:dyDescent="0.3">
      <c r="A308" s="60"/>
      <c r="B308" s="159"/>
      <c r="C308" s="14"/>
      <c r="D308" s="14"/>
      <c r="E308" s="6"/>
      <c r="F308" s="6"/>
      <c r="G308" s="6"/>
      <c r="H308" s="6"/>
      <c r="I308" s="6"/>
      <c r="J308" s="6"/>
      <c r="K308" s="1"/>
      <c r="L308" s="16"/>
      <c r="M308" s="16"/>
      <c r="N308" s="284" t="s">
        <v>51</v>
      </c>
      <c r="O308" s="282">
        <v>0.01</v>
      </c>
      <c r="P308" s="282">
        <v>0.49</v>
      </c>
    </row>
    <row r="309" spans="1:16" ht="57.6" hidden="1" x14ac:dyDescent="0.3">
      <c r="A309" s="60"/>
      <c r="B309" s="159"/>
      <c r="C309" s="14"/>
      <c r="D309" s="14"/>
      <c r="E309" s="6"/>
      <c r="F309" s="6"/>
      <c r="G309" s="6"/>
      <c r="H309" s="6"/>
      <c r="I309" s="6"/>
      <c r="J309" s="6"/>
      <c r="K309" s="1"/>
      <c r="L309" s="16"/>
      <c r="M309" s="16"/>
      <c r="N309" s="284" t="s">
        <v>52</v>
      </c>
      <c r="O309" s="282">
        <v>0.5</v>
      </c>
      <c r="P309" s="282">
        <v>1.39</v>
      </c>
    </row>
    <row r="310" spans="1:16" ht="72" hidden="1" x14ac:dyDescent="0.3">
      <c r="A310" s="60"/>
      <c r="B310" s="159"/>
      <c r="C310" s="14"/>
      <c r="D310" s="14"/>
      <c r="E310" s="6"/>
      <c r="F310" s="6"/>
      <c r="G310" s="6"/>
      <c r="H310" s="6"/>
      <c r="I310" s="6"/>
      <c r="J310" s="6"/>
      <c r="K310" s="1"/>
      <c r="L310" s="16"/>
      <c r="M310" s="16"/>
      <c r="N310" s="284" t="s">
        <v>446</v>
      </c>
      <c r="O310" s="282">
        <v>1.4</v>
      </c>
      <c r="P310" s="282">
        <v>1.5</v>
      </c>
    </row>
    <row r="311" spans="1:16" ht="86.4" hidden="1" x14ac:dyDescent="0.3">
      <c r="A311" s="60"/>
      <c r="B311" s="159"/>
      <c r="C311" s="14"/>
      <c r="D311" s="14"/>
      <c r="E311" s="6"/>
      <c r="F311" s="6"/>
      <c r="G311" s="6"/>
      <c r="H311" s="6"/>
      <c r="I311" s="6"/>
      <c r="J311" s="6"/>
      <c r="K311" s="1"/>
      <c r="L311" s="16"/>
      <c r="M311" s="16"/>
      <c r="N311" s="284" t="s">
        <v>53</v>
      </c>
      <c r="O311" s="282">
        <v>1.51</v>
      </c>
      <c r="P311" s="282">
        <v>1.8</v>
      </c>
    </row>
    <row r="312" spans="1:16" ht="100.8" hidden="1" x14ac:dyDescent="0.3">
      <c r="A312" s="60"/>
      <c r="B312" s="159"/>
      <c r="C312" s="14"/>
      <c r="D312" s="14"/>
      <c r="E312" s="6"/>
      <c r="F312" s="6"/>
      <c r="G312" s="6"/>
      <c r="H312" s="6"/>
      <c r="I312" s="6"/>
      <c r="J312" s="6"/>
      <c r="K312" s="1"/>
      <c r="L312" s="16"/>
      <c r="M312" s="16"/>
      <c r="N312" s="284" t="s">
        <v>54</v>
      </c>
      <c r="O312" s="282">
        <v>1.81</v>
      </c>
      <c r="P312" s="282">
        <v>2</v>
      </c>
    </row>
    <row r="313" spans="1:16" ht="72" hidden="1" x14ac:dyDescent="0.3">
      <c r="A313" s="60"/>
      <c r="B313" s="159"/>
      <c r="C313" s="14"/>
      <c r="D313" s="14"/>
      <c r="E313" s="6"/>
      <c r="F313" s="6"/>
      <c r="G313" s="6"/>
      <c r="H313" s="6"/>
      <c r="I313" s="6"/>
      <c r="J313" s="6"/>
      <c r="K313" s="1"/>
      <c r="L313" s="16"/>
      <c r="M313" s="16"/>
      <c r="N313" s="284" t="s">
        <v>55</v>
      </c>
      <c r="O313" s="282">
        <v>2.0099999999999998</v>
      </c>
      <c r="P313" s="282">
        <v>3</v>
      </c>
    </row>
    <row r="314" spans="1:16" hidden="1" x14ac:dyDescent="0.3">
      <c r="A314" s="60"/>
      <c r="B314" s="159"/>
      <c r="C314" s="14"/>
      <c r="D314" s="14"/>
      <c r="E314" s="6"/>
      <c r="F314" s="6"/>
      <c r="G314" s="6"/>
      <c r="H314" s="6"/>
      <c r="I314" s="6"/>
      <c r="J314" s="6"/>
      <c r="L314" s="16"/>
      <c r="M314" s="16"/>
      <c r="N314" s="282" t="s">
        <v>5</v>
      </c>
    </row>
    <row r="315" spans="1:16" x14ac:dyDescent="0.3">
      <c r="A315" s="60" t="s">
        <v>188</v>
      </c>
      <c r="B315" s="159" t="s">
        <v>188</v>
      </c>
      <c r="C315" s="14"/>
      <c r="D315" s="14"/>
      <c r="E315" s="6"/>
      <c r="F315" s="6"/>
      <c r="G315" s="6"/>
      <c r="H315" s="6"/>
      <c r="I315" s="6"/>
      <c r="J315" s="6"/>
      <c r="K315" s="6"/>
      <c r="L315" s="16"/>
      <c r="M315" s="16"/>
    </row>
    <row r="316" spans="1:16" x14ac:dyDescent="0.3">
      <c r="A316" s="60" t="s">
        <v>188</v>
      </c>
      <c r="B316" s="159" t="s">
        <v>188</v>
      </c>
      <c r="C316" s="14"/>
      <c r="D316" s="14"/>
      <c r="E316" s="15" t="str">
        <f>IF(AND(G305&gt;=0,G305&lt;=1.5),N317,IF(AND(G305&gt;=1.5,G305&lt;=3),N318,N319))</f>
        <v>Verify Data Entry</v>
      </c>
      <c r="F316" s="6"/>
      <c r="G316" s="6"/>
      <c r="H316" s="6"/>
      <c r="I316" s="6"/>
      <c r="J316" s="6"/>
      <c r="K316" s="6"/>
      <c r="L316" s="16"/>
      <c r="M316" s="16"/>
    </row>
    <row r="317" spans="1:16" ht="18.600000000000001" customHeight="1" x14ac:dyDescent="0.3">
      <c r="A317" s="60" t="s">
        <v>188</v>
      </c>
      <c r="B317" s="159" t="s">
        <v>188</v>
      </c>
      <c r="C317" s="14"/>
      <c r="D317" s="14"/>
      <c r="E317" s="17">
        <f>IF(AND(E316=N317),X322,0)</f>
        <v>0</v>
      </c>
      <c r="F317" s="6" t="s">
        <v>80</v>
      </c>
      <c r="G317" s="4" t="s">
        <v>11</v>
      </c>
      <c r="H317" s="6">
        <f>IF(AND(E316=N317),W322,0)</f>
        <v>0</v>
      </c>
      <c r="I317" s="6" t="s">
        <v>13</v>
      </c>
      <c r="J317" s="6"/>
      <c r="K317" s="6"/>
      <c r="L317" s="16"/>
      <c r="M317" s="16"/>
      <c r="N317" s="284" t="s">
        <v>56</v>
      </c>
    </row>
    <row r="318" spans="1:16" hidden="1" x14ac:dyDescent="0.3">
      <c r="A318" s="60"/>
      <c r="B318" s="159"/>
      <c r="C318" s="14"/>
      <c r="D318" s="14"/>
      <c r="E318" s="6"/>
      <c r="F318" s="6"/>
      <c r="G318" s="6"/>
      <c r="H318" s="6"/>
      <c r="I318" s="6"/>
      <c r="J318" s="6"/>
      <c r="K318" s="6"/>
      <c r="L318" s="16"/>
      <c r="M318" s="16"/>
      <c r="N318" s="284" t="s">
        <v>12</v>
      </c>
    </row>
    <row r="319" spans="1:16" hidden="1" x14ac:dyDescent="0.3">
      <c r="A319" s="60"/>
      <c r="B319" s="159"/>
      <c r="C319" s="14"/>
      <c r="D319" s="14"/>
      <c r="E319" s="6"/>
      <c r="F319" s="6"/>
      <c r="G319" s="6"/>
      <c r="H319" s="6"/>
      <c r="I319" s="6"/>
      <c r="J319" s="6"/>
      <c r="K319" s="6"/>
      <c r="L319" s="16"/>
      <c r="M319" s="16"/>
      <c r="N319" s="284" t="s">
        <v>5</v>
      </c>
    </row>
    <row r="320" spans="1:16" hidden="1" x14ac:dyDescent="0.3">
      <c r="A320" s="60"/>
      <c r="B320" s="159"/>
      <c r="C320" s="14"/>
      <c r="D320" s="14"/>
      <c r="E320" s="6"/>
      <c r="F320" s="6"/>
      <c r="G320" s="6"/>
      <c r="H320" s="6"/>
      <c r="I320" s="6"/>
      <c r="J320" s="6"/>
      <c r="K320" s="6"/>
      <c r="L320" s="16"/>
      <c r="M320" s="16"/>
      <c r="N320" s="284"/>
    </row>
    <row r="321" spans="1:24" hidden="1" x14ac:dyDescent="0.3">
      <c r="A321" s="62"/>
      <c r="B321" s="159"/>
      <c r="C321" s="14"/>
      <c r="D321" s="14"/>
      <c r="E321" s="6"/>
      <c r="F321" s="6"/>
      <c r="G321" s="6"/>
      <c r="H321" s="6"/>
      <c r="I321" s="6"/>
      <c r="J321" s="6"/>
      <c r="K321" s="6"/>
      <c r="L321" s="16"/>
      <c r="M321" s="16"/>
      <c r="O321" s="282" t="s">
        <v>14</v>
      </c>
      <c r="P321" s="282" t="s">
        <v>15</v>
      </c>
      <c r="Q321" s="282" t="s">
        <v>16</v>
      </c>
      <c r="R321" s="282" t="s">
        <v>17</v>
      </c>
      <c r="S321" s="282" t="s">
        <v>18</v>
      </c>
      <c r="U321" s="282" t="s">
        <v>19</v>
      </c>
      <c r="V321" s="282" t="s">
        <v>20</v>
      </c>
      <c r="W321" s="282" t="s">
        <v>21</v>
      </c>
      <c r="X321" s="282" t="s">
        <v>22</v>
      </c>
    </row>
    <row r="322" spans="1:24" ht="15" thickBot="1" x14ac:dyDescent="0.35">
      <c r="A322" s="61" t="s">
        <v>188</v>
      </c>
      <c r="B322" s="159" t="s">
        <v>188</v>
      </c>
      <c r="C322" s="14"/>
      <c r="D322" s="18"/>
      <c r="E322" s="19"/>
      <c r="F322" s="19"/>
      <c r="G322" s="19"/>
      <c r="H322" s="19"/>
      <c r="I322" s="19"/>
      <c r="J322" s="19"/>
      <c r="K322" s="19"/>
      <c r="L322" s="20"/>
      <c r="M322" s="16"/>
      <c r="O322" s="282">
        <v>1000</v>
      </c>
      <c r="P322" s="282" t="str">
        <f>G305</f>
        <v>Enter Data</v>
      </c>
      <c r="Q322" s="282">
        <v>1.5</v>
      </c>
      <c r="R322" s="282" t="e">
        <f>Q322-P322</f>
        <v>#VALUE!</v>
      </c>
      <c r="S322" s="282" t="e">
        <f>R322*$G$7/O322*1000</f>
        <v>#VALUE!</v>
      </c>
      <c r="U322" s="282">
        <v>0.1</v>
      </c>
      <c r="V322" s="282" t="e">
        <f>R322/U322</f>
        <v>#VALUE!</v>
      </c>
      <c r="W322" s="282" t="e">
        <f>ROUNDUP(V322,0)</f>
        <v>#VALUE!</v>
      </c>
      <c r="X322" s="285" t="e">
        <f>S322/W322</f>
        <v>#VALUE!</v>
      </c>
    </row>
    <row r="323" spans="1:24" ht="15" thickBot="1" x14ac:dyDescent="0.35">
      <c r="B323" s="159"/>
      <c r="C323" s="14"/>
      <c r="D323" s="6"/>
      <c r="E323" s="6"/>
      <c r="F323" s="6"/>
      <c r="G323" s="6"/>
      <c r="H323" s="6"/>
      <c r="I323" s="6"/>
      <c r="J323" s="6"/>
      <c r="K323" s="6"/>
      <c r="L323" s="6"/>
      <c r="M323" s="16"/>
    </row>
    <row r="324" spans="1:24" ht="8.4" customHeight="1" thickBot="1" x14ac:dyDescent="0.35">
      <c r="A324" s="60" t="s">
        <v>188</v>
      </c>
      <c r="B324" s="159" t="s">
        <v>188</v>
      </c>
      <c r="C324" s="14"/>
      <c r="D324" s="11"/>
      <c r="E324" s="12"/>
      <c r="F324" s="12"/>
      <c r="G324" s="12"/>
      <c r="H324" s="12"/>
      <c r="I324" s="12"/>
      <c r="J324" s="12"/>
      <c r="K324" s="12"/>
      <c r="L324" s="13"/>
      <c r="M324" s="16"/>
    </row>
    <row r="325" spans="1:24" ht="18.600000000000001" thickBot="1" x14ac:dyDescent="0.4">
      <c r="A325" s="60" t="s">
        <v>188</v>
      </c>
      <c r="B325" s="159" t="s">
        <v>188</v>
      </c>
      <c r="C325" s="14"/>
      <c r="D325" s="14"/>
      <c r="E325" s="23" t="s">
        <v>63</v>
      </c>
      <c r="F325" s="6"/>
      <c r="G325" s="31" t="s">
        <v>183</v>
      </c>
      <c r="H325" s="24" t="s">
        <v>59</v>
      </c>
      <c r="I325" s="6"/>
      <c r="J325" s="6"/>
      <c r="K325" s="15" t="s">
        <v>7</v>
      </c>
      <c r="L325" s="16"/>
      <c r="M325" s="16"/>
    </row>
    <row r="326" spans="1:24" ht="244.05" customHeight="1" thickBot="1" x14ac:dyDescent="0.35">
      <c r="A326" s="60" t="s">
        <v>188</v>
      </c>
      <c r="B326" s="159" t="s">
        <v>188</v>
      </c>
      <c r="C326" s="14"/>
      <c r="D326" s="14"/>
      <c r="E326" s="6"/>
      <c r="F326" s="6"/>
      <c r="G326" s="6"/>
      <c r="H326" s="6"/>
      <c r="I326" s="6"/>
      <c r="J326" s="6"/>
      <c r="K326" s="2" t="str">
        <f>IF(AND(G325&gt;=O327,G325&lt;=P327),N327,IF(AND(G325&gt;=O328,G325&lt;=P328),N328,IF(AND(G325&gt;=O329,G325&lt;=P329),N329,IF(AND(G325&gt;=O330,G325&lt;=P330),N330,IF(AND(G325&gt;=O331,G325&lt;=P331),N331,IF(AND(G325&gt;=O332,G325&lt;=P332),N332,N333))))))</f>
        <v>Verify Data Entry</v>
      </c>
      <c r="L326" s="16"/>
      <c r="M326" s="16"/>
      <c r="O326" s="282" t="s">
        <v>0</v>
      </c>
      <c r="P326" s="282" t="s">
        <v>1</v>
      </c>
    </row>
    <row r="327" spans="1:24" ht="187.2" hidden="1" x14ac:dyDescent="0.3">
      <c r="A327" s="60"/>
      <c r="B327" s="159"/>
      <c r="C327" s="14"/>
      <c r="D327" s="14"/>
      <c r="E327" s="6"/>
      <c r="F327" s="6"/>
      <c r="G327" s="6"/>
      <c r="H327" s="6"/>
      <c r="I327" s="6"/>
      <c r="J327" s="6"/>
      <c r="K327" s="1"/>
      <c r="L327" s="16"/>
      <c r="M327" s="16"/>
      <c r="N327" s="284" t="s">
        <v>456</v>
      </c>
      <c r="O327" s="282">
        <v>0</v>
      </c>
      <c r="P327" s="282">
        <v>25</v>
      </c>
    </row>
    <row r="328" spans="1:24" ht="158.4" hidden="1" x14ac:dyDescent="0.3">
      <c r="A328" s="60"/>
      <c r="B328" s="159"/>
      <c r="C328" s="14"/>
      <c r="D328" s="14"/>
      <c r="E328" s="6"/>
      <c r="F328" s="6"/>
      <c r="G328" s="6"/>
      <c r="H328" s="6"/>
      <c r="I328" s="6"/>
      <c r="J328" s="6"/>
      <c r="K328" s="1"/>
      <c r="L328" s="16"/>
      <c r="M328" s="16"/>
      <c r="N328" s="284" t="s">
        <v>540</v>
      </c>
      <c r="O328" s="282">
        <v>25.01</v>
      </c>
      <c r="P328" s="282">
        <v>75</v>
      </c>
    </row>
    <row r="329" spans="1:24" ht="86.4" hidden="1" x14ac:dyDescent="0.3">
      <c r="A329" s="60"/>
      <c r="B329" s="159"/>
      <c r="C329" s="14"/>
      <c r="D329" s="14"/>
      <c r="E329" s="6"/>
      <c r="F329" s="6"/>
      <c r="G329" s="6"/>
      <c r="H329" s="6"/>
      <c r="I329" s="6"/>
      <c r="J329" s="6"/>
      <c r="K329" s="1"/>
      <c r="L329" s="16"/>
      <c r="M329" s="16"/>
      <c r="N329" s="284" t="s">
        <v>64</v>
      </c>
      <c r="O329" s="282">
        <v>75.010000000000005</v>
      </c>
      <c r="P329" s="282">
        <v>95</v>
      </c>
    </row>
    <row r="330" spans="1:24" ht="86.4" hidden="1" x14ac:dyDescent="0.3">
      <c r="A330" s="60"/>
      <c r="B330" s="159"/>
      <c r="C330" s="14"/>
      <c r="D330" s="14"/>
      <c r="E330" s="6"/>
      <c r="F330" s="6"/>
      <c r="G330" s="6"/>
      <c r="H330" s="6"/>
      <c r="I330" s="6"/>
      <c r="J330" s="6"/>
      <c r="K330" s="1"/>
      <c r="L330" s="16"/>
      <c r="M330" s="16"/>
      <c r="N330" s="284" t="s">
        <v>65</v>
      </c>
      <c r="O330" s="282">
        <v>95.01</v>
      </c>
      <c r="P330" s="282">
        <v>150</v>
      </c>
    </row>
    <row r="331" spans="1:24" ht="172.8" hidden="1" x14ac:dyDescent="0.3">
      <c r="A331" s="60"/>
      <c r="B331" s="159"/>
      <c r="C331" s="14"/>
      <c r="D331" s="14"/>
      <c r="E331" s="6"/>
      <c r="F331" s="6"/>
      <c r="G331" s="6"/>
      <c r="H331" s="6"/>
      <c r="I331" s="6"/>
      <c r="J331" s="6"/>
      <c r="K331" s="1"/>
      <c r="L331" s="16"/>
      <c r="M331" s="16"/>
      <c r="N331" s="284" t="s">
        <v>454</v>
      </c>
      <c r="O331" s="282">
        <v>150.01</v>
      </c>
      <c r="P331" s="282">
        <v>500</v>
      </c>
    </row>
    <row r="332" spans="1:24" ht="172.8" hidden="1" x14ac:dyDescent="0.3">
      <c r="A332" s="60"/>
      <c r="B332" s="159"/>
      <c r="C332" s="14"/>
      <c r="D332" s="14"/>
      <c r="E332" s="6"/>
      <c r="F332" s="6"/>
      <c r="G332" s="6"/>
      <c r="H332" s="6"/>
      <c r="I332" s="6"/>
      <c r="J332" s="6"/>
      <c r="K332" s="1"/>
      <c r="L332" s="16"/>
      <c r="M332" s="16"/>
      <c r="N332" s="284" t="s">
        <v>455</v>
      </c>
      <c r="O332" s="282">
        <v>500.01</v>
      </c>
      <c r="P332" s="282">
        <v>1500</v>
      </c>
    </row>
    <row r="333" spans="1:24" hidden="1" x14ac:dyDescent="0.3">
      <c r="A333" s="60"/>
      <c r="B333" s="159"/>
      <c r="C333" s="14"/>
      <c r="D333" s="14"/>
      <c r="E333" s="6"/>
      <c r="F333" s="6"/>
      <c r="G333" s="6"/>
      <c r="H333" s="6"/>
      <c r="I333" s="6"/>
      <c r="J333" s="6"/>
      <c r="L333" s="16"/>
      <c r="M333" s="16"/>
      <c r="N333" s="282" t="s">
        <v>5</v>
      </c>
    </row>
    <row r="334" spans="1:24" x14ac:dyDescent="0.3">
      <c r="A334" s="60" t="s">
        <v>188</v>
      </c>
      <c r="B334" s="159" t="s">
        <v>188</v>
      </c>
      <c r="C334" s="14"/>
      <c r="D334" s="14"/>
      <c r="E334" s="6"/>
      <c r="F334" s="6"/>
      <c r="G334" s="6"/>
      <c r="H334" s="6"/>
      <c r="I334" s="6"/>
      <c r="J334" s="6"/>
      <c r="K334" s="6"/>
      <c r="L334" s="16"/>
      <c r="M334" s="16"/>
    </row>
    <row r="335" spans="1:24" ht="99" customHeight="1" x14ac:dyDescent="0.3">
      <c r="A335" s="60" t="s">
        <v>188</v>
      </c>
      <c r="B335" s="159" t="s">
        <v>188</v>
      </c>
      <c r="C335" s="14"/>
      <c r="D335" s="14"/>
      <c r="E335" s="353" t="str">
        <f>IF(AND(G325&gt;=0,G325&lt;=95),N336,IF(AND(G325&gt;=95,G325&lt;=1800),N337,N338))</f>
        <v>Verify Data Entry</v>
      </c>
      <c r="F335" s="353"/>
      <c r="G335" s="353"/>
      <c r="H335" s="353"/>
      <c r="I335" s="353"/>
      <c r="J335" s="353"/>
      <c r="K335" s="353"/>
      <c r="L335" s="16"/>
      <c r="M335" s="16"/>
    </row>
    <row r="336" spans="1:24" ht="129.6" hidden="1" x14ac:dyDescent="0.3">
      <c r="A336" s="60"/>
      <c r="B336" s="159"/>
      <c r="C336" s="14"/>
      <c r="D336" s="14"/>
      <c r="E336" s="17"/>
      <c r="F336" s="6"/>
      <c r="G336" s="4"/>
      <c r="H336" s="6"/>
      <c r="I336" s="6"/>
      <c r="J336" s="6"/>
      <c r="K336" s="6"/>
      <c r="L336" s="16"/>
      <c r="M336" s="16"/>
      <c r="N336" s="284" t="s">
        <v>97</v>
      </c>
    </row>
    <row r="337" spans="1:24" hidden="1" x14ac:dyDescent="0.3">
      <c r="A337" s="60"/>
      <c r="B337" s="159"/>
      <c r="C337" s="14"/>
      <c r="D337" s="14"/>
      <c r="E337" s="6"/>
      <c r="F337" s="6"/>
      <c r="G337" s="6"/>
      <c r="H337" s="6"/>
      <c r="I337" s="6"/>
      <c r="J337" s="6"/>
      <c r="K337" s="6"/>
      <c r="L337" s="16"/>
      <c r="M337" s="16"/>
      <c r="N337" s="284" t="s">
        <v>66</v>
      </c>
    </row>
    <row r="338" spans="1:24" hidden="1" x14ac:dyDescent="0.3">
      <c r="A338" s="60"/>
      <c r="B338" s="159"/>
      <c r="C338" s="14"/>
      <c r="D338" s="14"/>
      <c r="E338" s="6"/>
      <c r="F338" s="6"/>
      <c r="G338" s="6"/>
      <c r="H338" s="6"/>
      <c r="I338" s="6"/>
      <c r="J338" s="6"/>
      <c r="K338" s="6"/>
      <c r="L338" s="16"/>
      <c r="M338" s="16"/>
      <c r="N338" s="284" t="s">
        <v>5</v>
      </c>
    </row>
    <row r="339" spans="1:24" hidden="1" x14ac:dyDescent="0.3">
      <c r="A339" s="60"/>
      <c r="B339" s="159"/>
      <c r="C339" s="14"/>
      <c r="D339" s="14"/>
      <c r="E339" s="6"/>
      <c r="F339" s="6"/>
      <c r="G339" s="6"/>
      <c r="H339" s="6"/>
      <c r="I339" s="6"/>
      <c r="J339" s="6"/>
      <c r="K339" s="6"/>
      <c r="L339" s="16"/>
      <c r="M339" s="16"/>
      <c r="N339" s="284"/>
    </row>
    <row r="340" spans="1:24" ht="15" thickBot="1" x14ac:dyDescent="0.35">
      <c r="A340" s="61" t="s">
        <v>188</v>
      </c>
      <c r="B340" s="159" t="s">
        <v>188</v>
      </c>
      <c r="C340" s="14"/>
      <c r="D340" s="18"/>
      <c r="E340" s="19"/>
      <c r="F340" s="19"/>
      <c r="G340" s="19"/>
      <c r="H340" s="19"/>
      <c r="I340" s="19"/>
      <c r="J340" s="19"/>
      <c r="K340" s="19"/>
      <c r="L340" s="20"/>
      <c r="M340" s="16"/>
      <c r="X340" s="285"/>
    </row>
    <row r="341" spans="1:24" ht="15" thickBot="1" x14ac:dyDescent="0.35">
      <c r="A341" s="60" t="s">
        <v>188</v>
      </c>
      <c r="B341" s="159" t="s">
        <v>188</v>
      </c>
      <c r="C341" s="14"/>
      <c r="D341" s="6"/>
      <c r="E341" s="6"/>
      <c r="F341" s="6"/>
      <c r="G341" s="6"/>
      <c r="H341" s="6"/>
      <c r="I341" s="6"/>
      <c r="J341" s="6"/>
      <c r="K341" s="6"/>
      <c r="L341" s="6"/>
      <c r="M341" s="16"/>
    </row>
    <row r="342" spans="1:24" ht="8.4" customHeight="1" thickBot="1" x14ac:dyDescent="0.35">
      <c r="A342" s="60" t="s">
        <v>188</v>
      </c>
      <c r="B342" s="159" t="s">
        <v>188</v>
      </c>
      <c r="C342" s="14"/>
      <c r="D342" s="11"/>
      <c r="E342" s="12"/>
      <c r="F342" s="12"/>
      <c r="G342" s="12"/>
      <c r="H342" s="12"/>
      <c r="I342" s="12"/>
      <c r="J342" s="12"/>
      <c r="K342" s="12"/>
      <c r="L342" s="13"/>
      <c r="M342" s="16"/>
    </row>
    <row r="343" spans="1:24" ht="18.600000000000001" thickBot="1" x14ac:dyDescent="0.4">
      <c r="A343" s="60" t="s">
        <v>188</v>
      </c>
      <c r="B343" s="159" t="s">
        <v>188</v>
      </c>
      <c r="C343" s="14"/>
      <c r="D343" s="14"/>
      <c r="E343" s="23" t="s">
        <v>90</v>
      </c>
      <c r="F343" s="6"/>
      <c r="G343" s="31" t="s">
        <v>183</v>
      </c>
      <c r="H343" s="24" t="s">
        <v>59</v>
      </c>
      <c r="I343" s="6"/>
      <c r="J343" s="6"/>
      <c r="K343" s="15" t="s">
        <v>7</v>
      </c>
      <c r="L343" s="16"/>
      <c r="M343" s="16"/>
    </row>
    <row r="344" spans="1:24" ht="409.2" customHeight="1" thickBot="1" x14ac:dyDescent="0.35">
      <c r="A344" s="60" t="s">
        <v>188</v>
      </c>
      <c r="B344" s="159" t="s">
        <v>188</v>
      </c>
      <c r="C344" s="14"/>
      <c r="D344" s="14"/>
      <c r="E344" s="6"/>
      <c r="F344" s="6"/>
      <c r="G344" s="6"/>
      <c r="H344" s="6"/>
      <c r="I344" s="6"/>
      <c r="J344" s="6"/>
      <c r="K344" s="2" t="str">
        <f>IF(AND(G343&gt;=O345,G343&lt;=P345),N345,IF(AND(G343&gt;=O346,G343&lt;=P346),N346,IF(AND(G343&gt;=O347,G343&lt;=P347),N347,IF(AND(G343&gt;=O348,G343&lt;=P348),N348,IF(AND(G343&gt;=O349,G343&lt;=P349),N349,IF(AND(G343&gt;=O350,G343&lt;=P350),N350,N351))))))</f>
        <v xml:space="preserve">Verify Data Entry - Enter 0 for N.N </v>
      </c>
      <c r="L344" s="16"/>
      <c r="M344" s="16"/>
      <c r="O344" s="282" t="s">
        <v>0</v>
      </c>
      <c r="P344" s="282" t="s">
        <v>1</v>
      </c>
    </row>
    <row r="345" spans="1:24" ht="409.2" hidden="1" customHeight="1" x14ac:dyDescent="0.3">
      <c r="A345" s="60"/>
      <c r="B345" s="159"/>
      <c r="C345" s="14"/>
      <c r="D345" s="14"/>
      <c r="E345" s="6"/>
      <c r="F345" s="6"/>
      <c r="G345" s="6"/>
      <c r="H345" s="6"/>
      <c r="I345" s="6"/>
      <c r="J345" s="6"/>
      <c r="K345" s="1"/>
      <c r="L345" s="16"/>
      <c r="M345" s="16"/>
      <c r="N345" s="284" t="s">
        <v>520</v>
      </c>
      <c r="O345" s="282">
        <v>0</v>
      </c>
      <c r="P345" s="282">
        <v>0.05</v>
      </c>
    </row>
    <row r="346" spans="1:24" ht="409.6" hidden="1" customHeight="1" x14ac:dyDescent="0.3">
      <c r="A346" s="60"/>
      <c r="B346" s="159"/>
      <c r="C346" s="14"/>
      <c r="D346" s="14"/>
      <c r="E346" s="6"/>
      <c r="F346" s="6"/>
      <c r="G346" s="6"/>
      <c r="H346" s="6"/>
      <c r="I346" s="6"/>
      <c r="J346" s="6"/>
      <c r="K346" s="1"/>
      <c r="L346" s="16"/>
      <c r="M346" s="16"/>
      <c r="N346" s="284" t="s">
        <v>521</v>
      </c>
      <c r="O346" s="282">
        <v>0.06</v>
      </c>
      <c r="P346" s="282">
        <v>0.39</v>
      </c>
    </row>
    <row r="347" spans="1:24" ht="399" hidden="1" customHeight="1" x14ac:dyDescent="0.3">
      <c r="A347" s="60"/>
      <c r="B347" s="159"/>
      <c r="C347" s="14"/>
      <c r="D347" s="14"/>
      <c r="E347" s="6"/>
      <c r="F347" s="6"/>
      <c r="G347" s="6"/>
      <c r="H347" s="6"/>
      <c r="I347" s="6"/>
      <c r="J347" s="6"/>
      <c r="K347" s="1"/>
      <c r="L347" s="16"/>
      <c r="M347" s="16"/>
      <c r="N347" s="284" t="s">
        <v>519</v>
      </c>
      <c r="O347" s="282">
        <v>0.4</v>
      </c>
      <c r="P347" s="282">
        <v>0.6</v>
      </c>
    </row>
    <row r="348" spans="1:24" ht="399" hidden="1" customHeight="1" x14ac:dyDescent="0.3">
      <c r="A348" s="60"/>
      <c r="B348" s="159"/>
      <c r="C348" s="14"/>
      <c r="D348" s="14"/>
      <c r="E348" s="6"/>
      <c r="F348" s="6"/>
      <c r="G348" s="6"/>
      <c r="H348" s="6"/>
      <c r="I348" s="6"/>
      <c r="J348" s="6"/>
      <c r="K348" s="1"/>
      <c r="L348" s="16"/>
      <c r="M348" s="16"/>
      <c r="N348" s="284" t="s">
        <v>522</v>
      </c>
      <c r="O348" s="282">
        <v>0.61</v>
      </c>
      <c r="P348" s="282">
        <v>1.3</v>
      </c>
    </row>
    <row r="349" spans="1:24" ht="356.4" hidden="1" customHeight="1" x14ac:dyDescent="0.3">
      <c r="A349" s="60"/>
      <c r="B349" s="159"/>
      <c r="C349" s="14"/>
      <c r="D349" s="14"/>
      <c r="E349" s="6"/>
      <c r="F349" s="6"/>
      <c r="G349" s="6"/>
      <c r="H349" s="6"/>
      <c r="I349" s="6"/>
      <c r="J349" s="6"/>
      <c r="K349" s="1"/>
      <c r="L349" s="16"/>
      <c r="M349" s="16"/>
      <c r="N349" s="284" t="s">
        <v>523</v>
      </c>
      <c r="O349" s="282">
        <v>1.31</v>
      </c>
      <c r="P349" s="282">
        <v>10.99</v>
      </c>
    </row>
    <row r="350" spans="1:24" ht="403.2" hidden="1" customHeight="1" x14ac:dyDescent="0.3">
      <c r="A350" s="60"/>
      <c r="B350" s="159"/>
      <c r="C350" s="14"/>
      <c r="D350" s="14"/>
      <c r="E350" s="6"/>
      <c r="F350" s="6"/>
      <c r="G350" s="6"/>
      <c r="H350" s="6"/>
      <c r="I350" s="6"/>
      <c r="J350" s="6"/>
      <c r="K350" s="1"/>
      <c r="L350" s="16"/>
      <c r="M350" s="16"/>
      <c r="N350" s="284" t="s">
        <v>524</v>
      </c>
      <c r="O350" s="282">
        <v>11</v>
      </c>
      <c r="P350" s="282">
        <v>50</v>
      </c>
    </row>
    <row r="351" spans="1:24" hidden="1" x14ac:dyDescent="0.3">
      <c r="A351" s="60"/>
      <c r="B351" s="159"/>
      <c r="C351" s="14"/>
      <c r="D351" s="14"/>
      <c r="E351" s="6"/>
      <c r="F351" s="6"/>
      <c r="G351" s="6"/>
      <c r="H351" s="6"/>
      <c r="I351" s="6"/>
      <c r="J351" s="6"/>
      <c r="L351" s="16"/>
      <c r="M351" s="16"/>
      <c r="N351" s="282" t="s">
        <v>351</v>
      </c>
    </row>
    <row r="352" spans="1:24" x14ac:dyDescent="0.3">
      <c r="A352" s="60" t="s">
        <v>188</v>
      </c>
      <c r="B352" s="159" t="s">
        <v>188</v>
      </c>
      <c r="C352" s="14"/>
      <c r="D352" s="14"/>
      <c r="E352" s="6"/>
      <c r="F352" s="6"/>
      <c r="G352" s="6"/>
      <c r="H352" s="6"/>
      <c r="I352" s="6"/>
      <c r="J352" s="6"/>
      <c r="K352" s="6"/>
      <c r="L352" s="16"/>
      <c r="M352" s="16"/>
    </row>
    <row r="353" spans="1:24" hidden="1" x14ac:dyDescent="0.3">
      <c r="A353" s="60" t="s">
        <v>188</v>
      </c>
      <c r="B353" s="159"/>
      <c r="C353" s="14"/>
      <c r="D353" s="14"/>
      <c r="E353" s="299" t="str">
        <f>IF(AND(G343&gt;=0,G343&lt;=0.7),N354,IF(AND(G343&gt;=0.7,G343&lt;=50),N355,N356))</f>
        <v>Verify Data Entry</v>
      </c>
      <c r="F353" s="6"/>
      <c r="G353" s="6"/>
      <c r="H353" s="6"/>
      <c r="I353" s="6"/>
      <c r="J353" s="6"/>
      <c r="K353" s="6"/>
      <c r="L353" s="16"/>
      <c r="M353" s="16"/>
    </row>
    <row r="354" spans="1:24" hidden="1" x14ac:dyDescent="0.3">
      <c r="A354" s="60" t="s">
        <v>188</v>
      </c>
      <c r="B354" s="159"/>
      <c r="C354" s="14"/>
      <c r="D354" s="14"/>
      <c r="E354" s="17">
        <f>IF(AND(E353=N354),X359,0)</f>
        <v>0</v>
      </c>
      <c r="F354" s="6" t="s">
        <v>80</v>
      </c>
      <c r="G354" s="4"/>
      <c r="H354" s="6"/>
      <c r="I354" s="6"/>
      <c r="J354" s="6"/>
      <c r="K354" s="6"/>
      <c r="L354" s="16"/>
      <c r="M354" s="16"/>
      <c r="N354" s="297" t="s">
        <v>525</v>
      </c>
    </row>
    <row r="355" spans="1:24" hidden="1" x14ac:dyDescent="0.3">
      <c r="A355" s="60"/>
      <c r="B355" s="159"/>
      <c r="C355" s="14"/>
      <c r="D355" s="14"/>
      <c r="E355" s="6"/>
      <c r="F355" s="6"/>
      <c r="G355" s="6"/>
      <c r="H355" s="6"/>
      <c r="I355" s="6"/>
      <c r="J355" s="6"/>
      <c r="K355" s="6"/>
      <c r="L355" s="16"/>
      <c r="M355" s="16"/>
      <c r="N355" s="284" t="s">
        <v>79</v>
      </c>
    </row>
    <row r="356" spans="1:24" hidden="1" x14ac:dyDescent="0.3">
      <c r="A356" s="60" t="s">
        <v>188</v>
      </c>
      <c r="B356" s="159"/>
      <c r="C356" s="14"/>
      <c r="D356" s="14"/>
      <c r="E356" s="15" t="s">
        <v>81</v>
      </c>
      <c r="F356" s="6"/>
      <c r="G356" s="6"/>
      <c r="H356" s="6"/>
      <c r="I356" s="6"/>
      <c r="J356" s="6"/>
      <c r="K356" s="6"/>
      <c r="L356" s="16"/>
      <c r="M356" s="16"/>
      <c r="N356" s="284" t="s">
        <v>5</v>
      </c>
    </row>
    <row r="357" spans="1:24" hidden="1" x14ac:dyDescent="0.3">
      <c r="A357" s="60"/>
      <c r="B357" s="159"/>
      <c r="C357" s="14"/>
      <c r="D357" s="14"/>
      <c r="E357" s="6"/>
      <c r="F357" s="6"/>
      <c r="G357" s="6"/>
      <c r="H357" s="6"/>
      <c r="I357" s="6"/>
      <c r="J357" s="6"/>
      <c r="K357" s="6"/>
      <c r="L357" s="16"/>
      <c r="M357" s="16"/>
      <c r="N357" s="284"/>
    </row>
    <row r="358" spans="1:24" hidden="1" x14ac:dyDescent="0.3">
      <c r="A358" s="62"/>
      <c r="B358" s="159"/>
      <c r="C358" s="14"/>
      <c r="D358" s="14"/>
      <c r="E358" s="6"/>
      <c r="F358" s="6"/>
      <c r="G358" s="6"/>
      <c r="H358" s="6"/>
      <c r="I358" s="6"/>
      <c r="J358" s="6"/>
      <c r="K358" s="6"/>
      <c r="L358" s="16"/>
      <c r="M358" s="16"/>
      <c r="O358" s="282" t="s">
        <v>14</v>
      </c>
      <c r="P358" s="282" t="s">
        <v>15</v>
      </c>
      <c r="Q358" s="282" t="s">
        <v>16</v>
      </c>
      <c r="R358" s="282" t="s">
        <v>17</v>
      </c>
      <c r="S358" s="282" t="s">
        <v>18</v>
      </c>
      <c r="U358" s="282" t="s">
        <v>19</v>
      </c>
      <c r="V358" s="282" t="s">
        <v>20</v>
      </c>
      <c r="W358" s="282" t="s">
        <v>21</v>
      </c>
      <c r="X358" s="282" t="s">
        <v>22</v>
      </c>
    </row>
    <row r="359" spans="1:24" hidden="1" x14ac:dyDescent="0.3">
      <c r="A359" s="61" t="s">
        <v>188</v>
      </c>
      <c r="B359" s="159"/>
      <c r="C359" s="14"/>
      <c r="D359" s="14"/>
      <c r="E359" s="6"/>
      <c r="F359" s="6"/>
      <c r="G359" s="6"/>
      <c r="H359" s="6"/>
      <c r="I359" s="6"/>
      <c r="J359" s="6"/>
      <c r="K359" s="6"/>
      <c r="L359" s="16"/>
      <c r="M359" s="16"/>
      <c r="O359" s="298" t="s">
        <v>246</v>
      </c>
      <c r="P359" s="282">
        <v>0</v>
      </c>
      <c r="Q359" s="282">
        <v>0.01</v>
      </c>
      <c r="R359" s="282">
        <f>Q359-P359</f>
        <v>0.01</v>
      </c>
      <c r="S359" s="282" t="e">
        <f>R359*$G$7/O359*1</f>
        <v>#VALUE!</v>
      </c>
      <c r="U359" s="282">
        <v>0.01</v>
      </c>
      <c r="V359" s="282">
        <f>R359/U359</f>
        <v>1</v>
      </c>
      <c r="W359" s="282">
        <f>ROUNDUP(V359,0)</f>
        <v>1</v>
      </c>
      <c r="X359" s="285" t="e">
        <f>S359/W359</f>
        <v>#VALUE!</v>
      </c>
    </row>
    <row r="360" spans="1:24" x14ac:dyDescent="0.3">
      <c r="A360" s="60" t="s">
        <v>188</v>
      </c>
      <c r="B360" s="159" t="s">
        <v>188</v>
      </c>
      <c r="C360" s="14"/>
      <c r="D360" s="14"/>
      <c r="E360" s="15" t="str">
        <f>IF(AND(G343&gt;=0,G343&lt;=0.7),N361,IF(AND(G343&gt;=0.7,G343&lt;=50),N362,N363))</f>
        <v>Verify Data Entry</v>
      </c>
      <c r="F360" s="6"/>
      <c r="G360" s="6"/>
      <c r="H360" s="6"/>
      <c r="I360" s="6"/>
      <c r="J360" s="6"/>
      <c r="K360" s="6"/>
      <c r="L360" s="16"/>
      <c r="M360" s="16"/>
    </row>
    <row r="361" spans="1:24" x14ac:dyDescent="0.3">
      <c r="A361" s="60" t="s">
        <v>188</v>
      </c>
      <c r="B361" s="159" t="s">
        <v>188</v>
      </c>
      <c r="C361" s="14"/>
      <c r="D361" s="14"/>
      <c r="E361" s="17">
        <f>IF(AND(E360=N361),X366,0)</f>
        <v>0</v>
      </c>
      <c r="F361" s="6" t="s">
        <v>80</v>
      </c>
      <c r="G361" s="4"/>
      <c r="H361" s="6"/>
      <c r="I361" s="6"/>
      <c r="J361" s="6"/>
      <c r="K361" s="6"/>
      <c r="L361" s="16"/>
      <c r="M361" s="16"/>
      <c r="N361" s="284" t="s">
        <v>364</v>
      </c>
    </row>
    <row r="362" spans="1:24" hidden="1" x14ac:dyDescent="0.3">
      <c r="A362" s="60"/>
      <c r="B362" s="159"/>
      <c r="C362" s="14"/>
      <c r="D362" s="14"/>
      <c r="E362" s="6"/>
      <c r="F362" s="6"/>
      <c r="G362" s="6"/>
      <c r="H362" s="6"/>
      <c r="I362" s="6"/>
      <c r="J362" s="6"/>
      <c r="K362" s="6"/>
      <c r="L362" s="16"/>
      <c r="M362" s="16"/>
      <c r="N362" s="284" t="s">
        <v>79</v>
      </c>
    </row>
    <row r="363" spans="1:24" hidden="1" x14ac:dyDescent="0.3">
      <c r="A363" s="60"/>
      <c r="B363" s="159"/>
      <c r="C363" s="14"/>
      <c r="D363" s="14"/>
      <c r="E363" s="15"/>
      <c r="F363" s="6"/>
      <c r="G363" s="6"/>
      <c r="H363" s="6"/>
      <c r="I363" s="6"/>
      <c r="J363" s="6"/>
      <c r="K363" s="6"/>
      <c r="L363" s="16"/>
      <c r="M363" s="16"/>
      <c r="N363" s="284" t="s">
        <v>5</v>
      </c>
    </row>
    <row r="364" spans="1:24" hidden="1" x14ac:dyDescent="0.3">
      <c r="A364" s="60"/>
      <c r="B364" s="159"/>
      <c r="C364" s="14"/>
      <c r="D364" s="14"/>
      <c r="E364" s="6"/>
      <c r="F364" s="6"/>
      <c r="G364" s="6"/>
      <c r="H364" s="6"/>
      <c r="I364" s="6"/>
      <c r="J364" s="6"/>
      <c r="K364" s="6"/>
      <c r="L364" s="16"/>
      <c r="M364" s="16"/>
      <c r="N364" s="284"/>
    </row>
    <row r="365" spans="1:24" hidden="1" x14ac:dyDescent="0.3">
      <c r="A365" s="62"/>
      <c r="B365" s="159"/>
      <c r="C365" s="14"/>
      <c r="D365" s="14"/>
      <c r="E365" s="6"/>
      <c r="F365" s="6"/>
      <c r="G365" s="6"/>
      <c r="H365" s="6"/>
      <c r="I365" s="6"/>
      <c r="J365" s="6"/>
      <c r="K365" s="6"/>
      <c r="L365" s="16"/>
      <c r="M365" s="16"/>
      <c r="O365" s="282" t="s">
        <v>14</v>
      </c>
      <c r="P365" s="282" t="s">
        <v>15</v>
      </c>
      <c r="Q365" s="282" t="s">
        <v>16</v>
      </c>
      <c r="R365" s="282" t="s">
        <v>17</v>
      </c>
      <c r="S365" s="282" t="s">
        <v>18</v>
      </c>
      <c r="U365" s="282" t="s">
        <v>19</v>
      </c>
      <c r="V365" s="282" t="s">
        <v>20</v>
      </c>
      <c r="W365" s="282" t="s">
        <v>21</v>
      </c>
      <c r="X365" s="282" t="s">
        <v>22</v>
      </c>
    </row>
    <row r="366" spans="1:24" hidden="1" x14ac:dyDescent="0.3">
      <c r="B366" s="159"/>
      <c r="C366" s="14"/>
      <c r="D366" s="14"/>
      <c r="E366" s="6"/>
      <c r="F366" s="6"/>
      <c r="G366" s="6"/>
      <c r="H366" s="6"/>
      <c r="I366" s="6"/>
      <c r="J366" s="6"/>
      <c r="K366" s="6"/>
      <c r="L366" s="16"/>
      <c r="M366" s="16"/>
      <c r="O366" s="282">
        <v>1.8919999999999999</v>
      </c>
      <c r="P366" s="282">
        <v>0</v>
      </c>
      <c r="Q366" s="282">
        <v>5.0000000000000001E-3</v>
      </c>
      <c r="R366" s="282">
        <f>Q366-P366</f>
        <v>5.0000000000000001E-3</v>
      </c>
      <c r="S366" s="282" t="e">
        <f>R366*$G$7/O366*1</f>
        <v>#VALUE!</v>
      </c>
      <c r="U366" s="282">
        <v>5.0000000000000001E-3</v>
      </c>
      <c r="V366" s="282">
        <f>R366/U366</f>
        <v>1</v>
      </c>
      <c r="W366" s="282">
        <f>ROUNDUP(V366,0)</f>
        <v>1</v>
      </c>
      <c r="X366" s="285" t="e">
        <f>S366/W366</f>
        <v>#VALUE!</v>
      </c>
    </row>
    <row r="367" spans="1:24" hidden="1" x14ac:dyDescent="0.3">
      <c r="A367" s="60"/>
      <c r="B367" s="159"/>
      <c r="C367" s="14"/>
      <c r="D367" s="14"/>
      <c r="E367" s="6"/>
      <c r="F367" s="6"/>
      <c r="G367" s="6"/>
      <c r="H367" s="6"/>
      <c r="I367" s="6"/>
      <c r="J367" s="6"/>
      <c r="K367" s="6"/>
      <c r="L367" s="16"/>
      <c r="M367" s="16"/>
    </row>
    <row r="368" spans="1:24" hidden="1" x14ac:dyDescent="0.3">
      <c r="B368" s="159"/>
      <c r="C368" s="14"/>
      <c r="D368" s="14"/>
      <c r="E368" s="6"/>
      <c r="F368" s="6"/>
      <c r="G368" s="6"/>
      <c r="H368" s="6"/>
      <c r="I368" s="6"/>
      <c r="J368" s="6"/>
      <c r="K368" s="6"/>
      <c r="L368" s="16"/>
      <c r="M368" s="16"/>
    </row>
    <row r="369" spans="1:16" hidden="1" x14ac:dyDescent="0.3">
      <c r="B369" s="159"/>
      <c r="C369" s="14"/>
      <c r="D369" s="14"/>
      <c r="E369" s="6"/>
      <c r="F369" s="6"/>
      <c r="G369" s="6"/>
      <c r="H369" s="6"/>
      <c r="I369" s="6"/>
      <c r="J369" s="6"/>
      <c r="K369" s="6"/>
      <c r="L369" s="16"/>
      <c r="M369" s="16"/>
    </row>
    <row r="370" spans="1:16" hidden="1" x14ac:dyDescent="0.3">
      <c r="B370" s="159"/>
      <c r="C370" s="14"/>
      <c r="D370" s="14"/>
      <c r="E370" s="6"/>
      <c r="F370" s="6"/>
      <c r="G370" s="6"/>
      <c r="H370" s="6"/>
      <c r="I370" s="6"/>
      <c r="J370" s="6"/>
      <c r="K370" s="6"/>
      <c r="L370" s="16"/>
      <c r="M370" s="16"/>
    </row>
    <row r="371" spans="1:16" ht="15" thickBot="1" x14ac:dyDescent="0.35">
      <c r="A371" s="61" t="s">
        <v>188</v>
      </c>
      <c r="B371" s="159" t="s">
        <v>188</v>
      </c>
      <c r="C371" s="14"/>
      <c r="D371" s="18"/>
      <c r="E371" s="19"/>
      <c r="F371" s="19"/>
      <c r="G371" s="19"/>
      <c r="H371" s="19"/>
      <c r="I371" s="19"/>
      <c r="J371" s="19"/>
      <c r="K371" s="19"/>
      <c r="L371" s="20"/>
      <c r="M371" s="16"/>
    </row>
    <row r="372" spans="1:16" ht="15" thickBot="1" x14ac:dyDescent="0.35">
      <c r="A372" s="60" t="s">
        <v>188</v>
      </c>
      <c r="B372" s="159" t="s">
        <v>188</v>
      </c>
      <c r="C372" s="14"/>
      <c r="D372" s="6"/>
      <c r="E372" s="6"/>
      <c r="F372" s="6"/>
      <c r="G372" s="6"/>
      <c r="H372" s="6"/>
      <c r="I372" s="6"/>
      <c r="J372" s="6"/>
      <c r="K372" s="6"/>
      <c r="L372" s="6"/>
      <c r="M372" s="16"/>
    </row>
    <row r="373" spans="1:16" ht="8.4" customHeight="1" thickBot="1" x14ac:dyDescent="0.35">
      <c r="A373" s="60" t="s">
        <v>188</v>
      </c>
      <c r="B373" s="159" t="s">
        <v>188</v>
      </c>
      <c r="C373" s="14"/>
      <c r="D373" s="11"/>
      <c r="E373" s="12"/>
      <c r="F373" s="12"/>
      <c r="G373" s="12"/>
      <c r="H373" s="12"/>
      <c r="I373" s="12"/>
      <c r="J373" s="12"/>
      <c r="K373" s="12"/>
      <c r="L373" s="13"/>
      <c r="M373" s="16"/>
    </row>
    <row r="374" spans="1:16" ht="18.600000000000001" thickBot="1" x14ac:dyDescent="0.4">
      <c r="A374" s="60" t="s">
        <v>188</v>
      </c>
      <c r="B374" s="159" t="s">
        <v>188</v>
      </c>
      <c r="C374" s="14"/>
      <c r="D374" s="14"/>
      <c r="E374" s="23" t="s">
        <v>58</v>
      </c>
      <c r="F374" s="6"/>
      <c r="G374" s="31" t="s">
        <v>183</v>
      </c>
      <c r="H374" s="24" t="s">
        <v>59</v>
      </c>
      <c r="I374" s="6"/>
      <c r="J374" s="6"/>
      <c r="K374" s="15" t="s">
        <v>7</v>
      </c>
      <c r="L374" s="16"/>
      <c r="M374" s="16"/>
    </row>
    <row r="375" spans="1:16" ht="210" customHeight="1" thickBot="1" x14ac:dyDescent="0.35">
      <c r="A375" s="60" t="s">
        <v>188</v>
      </c>
      <c r="B375" s="159" t="s">
        <v>188</v>
      </c>
      <c r="C375" s="14"/>
      <c r="D375" s="14"/>
      <c r="E375" s="6"/>
      <c r="F375" s="6"/>
      <c r="G375" s="6"/>
      <c r="H375" s="6"/>
      <c r="I375" s="6"/>
      <c r="J375" s="6"/>
      <c r="K375" s="2" t="str">
        <f>IF(AND(G374&gt;=O376,G374&lt;=P376),N376,IF(AND(G374&gt;=O377,G374&lt;=P377),N377,IF(AND(G374&gt;=O378,G374&lt;=P378),N378,IF(AND(G374&gt;=O379,G374&lt;=P379),N379,IF(AND(G374&gt;=O380,G374&lt;=P380),N380,IF(AND(G374&gt;=O381,G374&lt;=P381),N381,IF(AND(G374&gt;=O382,G374&lt;=P382),N382,N383)))))))</f>
        <v xml:space="preserve">Verify Data Entry - Enter 0 for N.N </v>
      </c>
      <c r="L375" s="16"/>
      <c r="M375" s="16"/>
      <c r="O375" s="282" t="s">
        <v>0</v>
      </c>
      <c r="P375" s="282" t="s">
        <v>1</v>
      </c>
    </row>
    <row r="376" spans="1:16" ht="100.8" hidden="1" x14ac:dyDescent="0.3">
      <c r="A376" s="60"/>
      <c r="B376" s="159"/>
      <c r="C376" s="14"/>
      <c r="D376" s="14"/>
      <c r="E376" s="6"/>
      <c r="F376" s="6"/>
      <c r="G376" s="6"/>
      <c r="H376" s="6"/>
      <c r="I376" s="6"/>
      <c r="J376" s="6"/>
      <c r="K376" s="1"/>
      <c r="L376" s="16"/>
      <c r="M376" s="16"/>
      <c r="N376" s="284" t="s">
        <v>448</v>
      </c>
      <c r="O376" s="282">
        <v>0</v>
      </c>
      <c r="P376" s="282">
        <v>50</v>
      </c>
    </row>
    <row r="377" spans="1:16" ht="86.4" hidden="1" x14ac:dyDescent="0.3">
      <c r="A377" s="60"/>
      <c r="B377" s="159"/>
      <c r="C377" s="14"/>
      <c r="D377" s="14"/>
      <c r="E377" s="6"/>
      <c r="F377" s="6"/>
      <c r="G377" s="6"/>
      <c r="H377" s="6"/>
      <c r="I377" s="6"/>
      <c r="J377" s="6"/>
      <c r="K377" s="1"/>
      <c r="L377" s="16"/>
      <c r="M377" s="16"/>
      <c r="N377" s="284" t="s">
        <v>449</v>
      </c>
      <c r="O377" s="282">
        <v>50.01</v>
      </c>
      <c r="P377" s="282">
        <v>80</v>
      </c>
    </row>
    <row r="378" spans="1:16" ht="72" hidden="1" x14ac:dyDescent="0.3">
      <c r="A378" s="60"/>
      <c r="B378" s="159"/>
      <c r="C378" s="14"/>
      <c r="D378" s="14"/>
      <c r="E378" s="6"/>
      <c r="F378" s="6"/>
      <c r="G378" s="6"/>
      <c r="H378" s="6"/>
      <c r="I378" s="6"/>
      <c r="J378" s="6"/>
      <c r="K378" s="1"/>
      <c r="L378" s="16"/>
      <c r="M378" s="16"/>
      <c r="N378" s="284" t="s">
        <v>450</v>
      </c>
      <c r="O378" s="282">
        <v>80.010000000000005</v>
      </c>
      <c r="P378" s="282">
        <v>100</v>
      </c>
    </row>
    <row r="379" spans="1:16" hidden="1" x14ac:dyDescent="0.3">
      <c r="A379" s="60"/>
      <c r="B379" s="159"/>
      <c r="C379" s="14"/>
      <c r="D379" s="14"/>
      <c r="E379" s="6"/>
      <c r="F379" s="6"/>
      <c r="G379" s="6"/>
      <c r="H379" s="6"/>
      <c r="I379" s="6"/>
      <c r="J379" s="6"/>
      <c r="K379" s="1"/>
      <c r="L379" s="16"/>
      <c r="M379" s="16"/>
      <c r="N379" s="284" t="s">
        <v>27</v>
      </c>
      <c r="O379" s="282">
        <v>100.01</v>
      </c>
      <c r="P379" s="282">
        <v>280</v>
      </c>
    </row>
    <row r="380" spans="1:16" ht="201.6" hidden="1" x14ac:dyDescent="0.3">
      <c r="A380" s="60"/>
      <c r="B380" s="159"/>
      <c r="C380" s="14"/>
      <c r="D380" s="14"/>
      <c r="E380" s="6"/>
      <c r="F380" s="6"/>
      <c r="G380" s="6"/>
      <c r="H380" s="6"/>
      <c r="I380" s="6"/>
      <c r="J380" s="6"/>
      <c r="K380" s="1"/>
      <c r="L380" s="16"/>
      <c r="M380" s="16"/>
      <c r="N380" s="284" t="s">
        <v>451</v>
      </c>
      <c r="O380" s="282">
        <v>280.01</v>
      </c>
      <c r="P380" s="282">
        <v>800</v>
      </c>
    </row>
    <row r="381" spans="1:16" ht="201.6" hidden="1" x14ac:dyDescent="0.3">
      <c r="A381" s="60"/>
      <c r="B381" s="159"/>
      <c r="C381" s="14"/>
      <c r="D381" s="14"/>
      <c r="E381" s="6"/>
      <c r="F381" s="6"/>
      <c r="G381" s="6"/>
      <c r="H381" s="6"/>
      <c r="I381" s="6"/>
      <c r="J381" s="6"/>
      <c r="K381" s="1"/>
      <c r="L381" s="16"/>
      <c r="M381" s="16"/>
      <c r="N381" s="284" t="s">
        <v>452</v>
      </c>
      <c r="O381" s="282">
        <v>800.01</v>
      </c>
      <c r="P381" s="282">
        <v>1200</v>
      </c>
    </row>
    <row r="382" spans="1:16" ht="201.6" hidden="1" x14ac:dyDescent="0.3">
      <c r="A382" s="60"/>
      <c r="B382" s="159"/>
      <c r="C382" s="14"/>
      <c r="D382" s="14"/>
      <c r="E382" s="6"/>
      <c r="F382" s="6"/>
      <c r="G382" s="6"/>
      <c r="H382" s="6"/>
      <c r="I382" s="6"/>
      <c r="J382" s="6"/>
      <c r="K382" s="1"/>
      <c r="L382" s="16"/>
      <c r="M382" s="16"/>
      <c r="N382" s="284" t="s">
        <v>453</v>
      </c>
      <c r="O382" s="282">
        <v>1200.01</v>
      </c>
      <c r="P382" s="282">
        <v>3500</v>
      </c>
    </row>
    <row r="383" spans="1:16" hidden="1" x14ac:dyDescent="0.3">
      <c r="A383" s="60"/>
      <c r="B383" s="159"/>
      <c r="C383" s="14"/>
      <c r="D383" s="14"/>
      <c r="E383" s="6"/>
      <c r="F383" s="6"/>
      <c r="G383" s="6"/>
      <c r="H383" s="6"/>
      <c r="I383" s="6"/>
      <c r="J383" s="6"/>
      <c r="L383" s="16"/>
      <c r="M383" s="16"/>
      <c r="N383" s="282" t="s">
        <v>351</v>
      </c>
    </row>
    <row r="384" spans="1:16" hidden="1" x14ac:dyDescent="0.3">
      <c r="A384" s="60"/>
      <c r="B384" s="159"/>
      <c r="C384" s="14"/>
      <c r="D384" s="14"/>
      <c r="E384" s="6"/>
      <c r="F384" s="6"/>
      <c r="G384" s="6"/>
      <c r="H384" s="6"/>
      <c r="I384" s="6"/>
      <c r="J384" s="6"/>
      <c r="K384" s="6"/>
      <c r="L384" s="16"/>
      <c r="M384" s="16"/>
    </row>
    <row r="385" spans="1:24" ht="15" thickBot="1" x14ac:dyDescent="0.35">
      <c r="A385" s="61" t="s">
        <v>188</v>
      </c>
      <c r="B385" s="159" t="s">
        <v>188</v>
      </c>
      <c r="C385" s="14"/>
      <c r="D385" s="18"/>
      <c r="E385" s="19"/>
      <c r="F385" s="19"/>
      <c r="G385" s="19"/>
      <c r="H385" s="19"/>
      <c r="I385" s="19"/>
      <c r="J385" s="19"/>
      <c r="K385" s="19"/>
      <c r="L385" s="20"/>
      <c r="M385" s="16"/>
      <c r="X385" s="285"/>
    </row>
    <row r="386" spans="1:24" ht="15" thickBot="1" x14ac:dyDescent="0.35">
      <c r="A386" s="60" t="s">
        <v>188</v>
      </c>
      <c r="B386" s="159" t="s">
        <v>188</v>
      </c>
      <c r="C386" s="14"/>
      <c r="D386" s="6"/>
      <c r="E386" s="6"/>
      <c r="F386" s="6"/>
      <c r="G386" s="6"/>
      <c r="H386" s="6"/>
      <c r="I386" s="6"/>
      <c r="J386" s="6"/>
      <c r="K386" s="6"/>
      <c r="L386" s="6"/>
      <c r="M386" s="16"/>
    </row>
    <row r="387" spans="1:24" ht="8.4" customHeight="1" thickBot="1" x14ac:dyDescent="0.35">
      <c r="A387" s="60" t="s">
        <v>188</v>
      </c>
      <c r="B387" s="159" t="s">
        <v>188</v>
      </c>
      <c r="C387" s="14"/>
      <c r="D387" s="11"/>
      <c r="E387" s="12"/>
      <c r="F387" s="12"/>
      <c r="G387" s="12"/>
      <c r="H387" s="12"/>
      <c r="I387" s="12"/>
      <c r="J387" s="12"/>
      <c r="K387" s="12"/>
      <c r="L387" s="13"/>
      <c r="M387" s="16"/>
    </row>
    <row r="388" spans="1:24" ht="18.600000000000001" thickBot="1" x14ac:dyDescent="0.4">
      <c r="A388" s="60" t="s">
        <v>188</v>
      </c>
      <c r="B388" s="159" t="s">
        <v>188</v>
      </c>
      <c r="C388" s="14"/>
      <c r="D388" s="14"/>
      <c r="E388" s="23" t="s">
        <v>78</v>
      </c>
      <c r="F388" s="6"/>
      <c r="G388" s="31" t="s">
        <v>183</v>
      </c>
      <c r="H388" s="24" t="s">
        <v>59</v>
      </c>
      <c r="I388" s="6"/>
      <c r="J388" s="6"/>
      <c r="K388" s="15" t="s">
        <v>7</v>
      </c>
      <c r="L388" s="16"/>
      <c r="M388" s="16"/>
    </row>
    <row r="389" spans="1:24" ht="404.4" customHeight="1" thickBot="1" x14ac:dyDescent="0.35">
      <c r="A389" s="60" t="s">
        <v>188</v>
      </c>
      <c r="B389" s="159" t="s">
        <v>188</v>
      </c>
      <c r="C389" s="14"/>
      <c r="D389" s="14"/>
      <c r="E389" s="6"/>
      <c r="F389" s="6"/>
      <c r="G389" s="6"/>
      <c r="H389" s="6"/>
      <c r="I389" s="6"/>
      <c r="J389" s="6"/>
      <c r="K389" s="2" t="str">
        <f>IF(AND(G388&gt;=O390,G388&lt;=P390),N390,IF(AND(G388&gt;=O391,G388&lt;=P391),N391,IF(AND(G388&gt;=O392,G388&lt;=P392),N392,IF(AND(G388&gt;=O393,G388&lt;=P393),N393,IF(AND(G388&gt;=O394,G388&lt;=P394),N394,IF(AND(G388&gt;=O395,G388&lt;=P395),N395,N396))))))</f>
        <v xml:space="preserve">Verify Data Entry - Enter 0 for N.N </v>
      </c>
      <c r="L389" s="16"/>
      <c r="M389" s="16"/>
      <c r="O389" s="282" t="s">
        <v>0</v>
      </c>
      <c r="P389" s="282" t="s">
        <v>1</v>
      </c>
    </row>
    <row r="390" spans="1:24" ht="409.2" hidden="1" customHeight="1" x14ac:dyDescent="0.3">
      <c r="A390" s="60"/>
      <c r="B390" s="159"/>
      <c r="C390" s="14"/>
      <c r="D390" s="14"/>
      <c r="E390" s="6"/>
      <c r="F390" s="6"/>
      <c r="G390" s="6"/>
      <c r="H390" s="6"/>
      <c r="I390" s="6"/>
      <c r="J390" s="6"/>
      <c r="K390" s="1"/>
      <c r="L390" s="16"/>
      <c r="M390" s="16"/>
      <c r="N390" s="284" t="s">
        <v>475</v>
      </c>
      <c r="O390" s="282">
        <v>0</v>
      </c>
      <c r="P390" s="282">
        <v>0.02</v>
      </c>
    </row>
    <row r="391" spans="1:24" ht="409.2" hidden="1" customHeight="1" x14ac:dyDescent="0.3">
      <c r="A391" s="60"/>
      <c r="B391" s="159"/>
      <c r="C391" s="14"/>
      <c r="D391" s="14"/>
      <c r="E391" s="6"/>
      <c r="F391" s="6"/>
      <c r="G391" s="6"/>
      <c r="H391" s="6"/>
      <c r="I391" s="6"/>
      <c r="J391" s="6"/>
      <c r="K391" s="1"/>
      <c r="L391" s="16"/>
      <c r="M391" s="16"/>
      <c r="N391" s="284" t="s">
        <v>476</v>
      </c>
      <c r="O391" s="282">
        <v>0.03</v>
      </c>
      <c r="P391" s="282">
        <v>0.39</v>
      </c>
    </row>
    <row r="392" spans="1:24" ht="345" hidden="1" customHeight="1" x14ac:dyDescent="0.3">
      <c r="A392" s="60"/>
      <c r="B392" s="159"/>
      <c r="C392" s="14"/>
      <c r="D392" s="14"/>
      <c r="E392" s="6"/>
      <c r="F392" s="6"/>
      <c r="G392" s="6"/>
      <c r="H392" s="6"/>
      <c r="I392" s="6"/>
      <c r="J392" s="6"/>
      <c r="K392" s="1"/>
      <c r="L392" s="16"/>
      <c r="M392" s="16"/>
      <c r="N392" s="284" t="s">
        <v>477</v>
      </c>
      <c r="O392" s="282">
        <v>0.4</v>
      </c>
      <c r="P392" s="282">
        <v>0.6</v>
      </c>
    </row>
    <row r="393" spans="1:24" ht="407.4" hidden="1" customHeight="1" x14ac:dyDescent="0.3">
      <c r="A393" s="60"/>
      <c r="B393" s="159"/>
      <c r="C393" s="14"/>
      <c r="D393" s="14"/>
      <c r="E393" s="6"/>
      <c r="F393" s="6"/>
      <c r="G393" s="6"/>
      <c r="H393" s="6"/>
      <c r="I393" s="6"/>
      <c r="J393" s="6"/>
      <c r="K393" s="1"/>
      <c r="L393" s="16"/>
      <c r="M393" s="16"/>
      <c r="N393" s="284" t="s">
        <v>478</v>
      </c>
      <c r="O393" s="282">
        <v>0.61</v>
      </c>
      <c r="P393" s="282">
        <v>1.2</v>
      </c>
    </row>
    <row r="394" spans="1:24" ht="392.4" hidden="1" customHeight="1" x14ac:dyDescent="0.3">
      <c r="A394" s="60"/>
      <c r="B394" s="159"/>
      <c r="C394" s="14"/>
      <c r="D394" s="14"/>
      <c r="E394" s="6"/>
      <c r="F394" s="6"/>
      <c r="G394" s="6"/>
      <c r="H394" s="6"/>
      <c r="I394" s="6"/>
      <c r="J394" s="6"/>
      <c r="K394" s="1"/>
      <c r="L394" s="16"/>
      <c r="M394" s="16"/>
      <c r="N394" s="284" t="s">
        <v>479</v>
      </c>
      <c r="O394" s="282">
        <v>1.21</v>
      </c>
      <c r="P394" s="282">
        <v>5</v>
      </c>
    </row>
    <row r="395" spans="1:24" ht="409.6" hidden="1" customHeight="1" x14ac:dyDescent="0.3">
      <c r="A395" s="60"/>
      <c r="B395" s="159"/>
      <c r="C395" s="14"/>
      <c r="D395" s="14"/>
      <c r="E395" s="6"/>
      <c r="F395" s="6"/>
      <c r="G395" s="6"/>
      <c r="H395" s="6"/>
      <c r="I395" s="6"/>
      <c r="J395" s="6"/>
      <c r="K395" s="1"/>
      <c r="L395" s="16"/>
      <c r="M395" s="16"/>
      <c r="N395" s="284" t="s">
        <v>480</v>
      </c>
      <c r="O395" s="282">
        <v>5.01</v>
      </c>
      <c r="P395" s="282">
        <v>50</v>
      </c>
    </row>
    <row r="396" spans="1:24" hidden="1" x14ac:dyDescent="0.3">
      <c r="A396" s="60"/>
      <c r="B396" s="159"/>
      <c r="C396" s="14"/>
      <c r="D396" s="14"/>
      <c r="E396" s="6"/>
      <c r="F396" s="6"/>
      <c r="G396" s="6"/>
      <c r="H396" s="6"/>
      <c r="I396" s="6"/>
      <c r="J396" s="6"/>
      <c r="L396" s="16"/>
      <c r="M396" s="16"/>
      <c r="N396" s="282" t="s">
        <v>351</v>
      </c>
    </row>
    <row r="397" spans="1:24" x14ac:dyDescent="0.3">
      <c r="A397" s="60" t="s">
        <v>188</v>
      </c>
      <c r="B397" s="159" t="s">
        <v>188</v>
      </c>
      <c r="C397" s="14"/>
      <c r="D397" s="14"/>
      <c r="E397" s="6"/>
      <c r="F397" s="6"/>
      <c r="G397" s="6"/>
      <c r="H397" s="6"/>
      <c r="I397" s="6"/>
      <c r="J397" s="6"/>
      <c r="K397" s="6"/>
      <c r="L397" s="16"/>
      <c r="M397" s="16"/>
    </row>
    <row r="398" spans="1:24" x14ac:dyDescent="0.3">
      <c r="A398" s="60" t="s">
        <v>188</v>
      </c>
      <c r="B398" s="159" t="s">
        <v>188</v>
      </c>
      <c r="C398" s="14"/>
      <c r="D398" s="14"/>
      <c r="E398" s="15" t="str">
        <f>IF(AND(G388&gt;=0,G388&lt;=2.5),N399,IF(AND(G388&gt;=2.5,G388&lt;=50),N400,N401))</f>
        <v>Verify Data Entry</v>
      </c>
      <c r="F398" s="6"/>
      <c r="G398" s="6"/>
      <c r="H398" s="6"/>
      <c r="I398" s="6"/>
      <c r="J398" s="6"/>
      <c r="K398" s="6"/>
      <c r="L398" s="16"/>
      <c r="M398" s="16"/>
    </row>
    <row r="399" spans="1:24" x14ac:dyDescent="0.3">
      <c r="A399" s="60" t="s">
        <v>188</v>
      </c>
      <c r="B399" s="159" t="s">
        <v>188</v>
      </c>
      <c r="C399" s="14"/>
      <c r="D399" s="14"/>
      <c r="E399" s="17">
        <f>IF(AND(E398=N399),X404,0)</f>
        <v>0</v>
      </c>
      <c r="F399" s="6" t="s">
        <v>80</v>
      </c>
      <c r="G399" s="4"/>
      <c r="H399" s="6"/>
      <c r="I399" s="6"/>
      <c r="J399" s="6"/>
      <c r="K399" s="6"/>
      <c r="L399" s="16"/>
      <c r="M399" s="16"/>
      <c r="N399" s="284" t="s">
        <v>298</v>
      </c>
    </row>
    <row r="400" spans="1:24" hidden="1" x14ac:dyDescent="0.3">
      <c r="A400" s="60"/>
      <c r="B400" s="159"/>
      <c r="C400" s="14"/>
      <c r="D400" s="14"/>
      <c r="E400" s="6"/>
      <c r="F400" s="6"/>
      <c r="G400" s="6"/>
      <c r="H400" s="6"/>
      <c r="I400" s="6"/>
      <c r="J400" s="6"/>
      <c r="K400" s="6"/>
      <c r="L400" s="16"/>
      <c r="M400" s="16"/>
      <c r="N400" s="284" t="s">
        <v>392</v>
      </c>
    </row>
    <row r="401" spans="1:24" x14ac:dyDescent="0.3">
      <c r="A401" s="60" t="s">
        <v>188</v>
      </c>
      <c r="B401" s="159" t="s">
        <v>188</v>
      </c>
      <c r="C401" s="14"/>
      <c r="D401" s="14"/>
      <c r="E401" s="15" t="s">
        <v>81</v>
      </c>
      <c r="F401" s="6"/>
      <c r="G401" s="6"/>
      <c r="H401" s="6"/>
      <c r="I401" s="6"/>
      <c r="J401" s="6"/>
      <c r="K401" s="6"/>
      <c r="L401" s="16"/>
      <c r="M401" s="16"/>
      <c r="N401" s="284" t="s">
        <v>5</v>
      </c>
    </row>
    <row r="402" spans="1:24" hidden="1" x14ac:dyDescent="0.3">
      <c r="A402" s="60"/>
      <c r="B402" s="159"/>
      <c r="C402" s="14"/>
      <c r="D402" s="14"/>
      <c r="E402" s="6"/>
      <c r="F402" s="6"/>
      <c r="G402" s="6"/>
      <c r="H402" s="6"/>
      <c r="I402" s="6"/>
      <c r="J402" s="6"/>
      <c r="K402" s="6"/>
      <c r="L402" s="16"/>
      <c r="M402" s="16"/>
      <c r="N402" s="284"/>
    </row>
    <row r="403" spans="1:24" hidden="1" x14ac:dyDescent="0.3">
      <c r="A403" s="62"/>
      <c r="B403" s="159"/>
      <c r="C403" s="14"/>
      <c r="D403" s="14"/>
      <c r="E403" s="6"/>
      <c r="F403" s="6"/>
      <c r="G403" s="6"/>
      <c r="H403" s="6"/>
      <c r="I403" s="6"/>
      <c r="J403" s="6"/>
      <c r="K403" s="6"/>
      <c r="L403" s="16"/>
      <c r="M403" s="16"/>
      <c r="O403" s="282" t="s">
        <v>14</v>
      </c>
      <c r="P403" s="282" t="s">
        <v>15</v>
      </c>
      <c r="Q403" s="282" t="s">
        <v>16</v>
      </c>
      <c r="R403" s="282" t="s">
        <v>17</v>
      </c>
      <c r="S403" s="282" t="s">
        <v>18</v>
      </c>
      <c r="U403" s="282" t="s">
        <v>19</v>
      </c>
      <c r="V403" s="282" t="s">
        <v>20</v>
      </c>
      <c r="W403" s="282" t="s">
        <v>21</v>
      </c>
      <c r="X403" s="282" t="s">
        <v>22</v>
      </c>
    </row>
    <row r="404" spans="1:24" x14ac:dyDescent="0.3">
      <c r="A404" s="61" t="s">
        <v>188</v>
      </c>
      <c r="B404" s="159" t="s">
        <v>188</v>
      </c>
      <c r="C404" s="14"/>
      <c r="D404" s="14"/>
      <c r="E404" s="6"/>
      <c r="F404" s="6"/>
      <c r="G404" s="6"/>
      <c r="H404" s="6"/>
      <c r="I404" s="6"/>
      <c r="J404" s="6"/>
      <c r="K404" s="6"/>
      <c r="L404" s="16"/>
      <c r="M404" s="16"/>
      <c r="O404" s="282">
        <v>100</v>
      </c>
      <c r="P404" s="282">
        <v>0</v>
      </c>
      <c r="Q404" s="282">
        <v>0.1</v>
      </c>
      <c r="R404" s="282">
        <f>Q404-P404</f>
        <v>0.1</v>
      </c>
      <c r="S404" s="282" t="e">
        <f>R404*$G$7/O404*1</f>
        <v>#VALUE!</v>
      </c>
      <c r="U404" s="282">
        <v>1</v>
      </c>
      <c r="V404" s="282">
        <f>R404/U404</f>
        <v>0.1</v>
      </c>
      <c r="W404" s="282">
        <f>ROUNDUP(V404,0)</f>
        <v>1</v>
      </c>
      <c r="X404" s="285" t="e">
        <f>S404/W404</f>
        <v>#VALUE!</v>
      </c>
    </row>
    <row r="405" spans="1:24" x14ac:dyDescent="0.3">
      <c r="A405" s="60" t="s">
        <v>188</v>
      </c>
      <c r="B405" s="159" t="s">
        <v>188</v>
      </c>
      <c r="C405" s="14"/>
      <c r="D405" s="14"/>
      <c r="E405" s="15" t="str">
        <f>IF(AND(G388&gt;=0,G388&lt;=0.61),N406,IF(AND(G388&gt;=0.61,G388&lt;=50),N407,N408))</f>
        <v>Verify Data Entry</v>
      </c>
      <c r="F405" s="6"/>
      <c r="G405" s="6"/>
      <c r="H405" s="6"/>
      <c r="I405" s="6"/>
      <c r="J405" s="6"/>
      <c r="K405" s="6"/>
      <c r="L405" s="16"/>
      <c r="M405" s="16"/>
    </row>
    <row r="406" spans="1:24" x14ac:dyDescent="0.3">
      <c r="A406" s="60" t="s">
        <v>188</v>
      </c>
      <c r="B406" s="159" t="s">
        <v>188</v>
      </c>
      <c r="C406" s="14"/>
      <c r="D406" s="14"/>
      <c r="E406" s="17">
        <f>IF(AND(E405=N406),X411,0)</f>
        <v>0</v>
      </c>
      <c r="F406" s="6" t="s">
        <v>80</v>
      </c>
      <c r="G406" s="4"/>
      <c r="H406" s="6"/>
      <c r="I406" s="6"/>
      <c r="J406" s="6"/>
      <c r="K406" s="6"/>
      <c r="L406" s="16"/>
      <c r="M406" s="16"/>
      <c r="N406" s="284" t="s">
        <v>299</v>
      </c>
    </row>
    <row r="407" spans="1:24" hidden="1" x14ac:dyDescent="0.3">
      <c r="A407" s="60"/>
      <c r="B407" s="159"/>
      <c r="C407" s="14"/>
      <c r="D407" s="14"/>
      <c r="E407" s="6"/>
      <c r="F407" s="6"/>
      <c r="G407" s="6"/>
      <c r="H407" s="6"/>
      <c r="I407" s="6"/>
      <c r="J407" s="6"/>
      <c r="K407" s="6"/>
      <c r="L407" s="16"/>
      <c r="M407" s="16"/>
      <c r="N407" s="284" t="s">
        <v>392</v>
      </c>
    </row>
    <row r="408" spans="1:24" hidden="1" x14ac:dyDescent="0.3">
      <c r="A408" s="60"/>
      <c r="B408" s="159"/>
      <c r="C408" s="14"/>
      <c r="D408" s="14"/>
      <c r="E408" s="15"/>
      <c r="F408" s="6"/>
      <c r="G408" s="6"/>
      <c r="H408" s="6"/>
      <c r="I408" s="6"/>
      <c r="J408" s="6"/>
      <c r="K408" s="6"/>
      <c r="L408" s="16"/>
      <c r="M408" s="16"/>
      <c r="N408" s="284" t="s">
        <v>5</v>
      </c>
    </row>
    <row r="409" spans="1:24" hidden="1" x14ac:dyDescent="0.3">
      <c r="A409" s="60"/>
      <c r="B409" s="159"/>
      <c r="C409" s="14"/>
      <c r="D409" s="14"/>
      <c r="E409" s="6"/>
      <c r="F409" s="6"/>
      <c r="G409" s="6"/>
      <c r="H409" s="6"/>
      <c r="I409" s="6"/>
      <c r="J409" s="6"/>
      <c r="K409" s="6"/>
      <c r="L409" s="16"/>
      <c r="M409" s="16"/>
      <c r="N409" s="284"/>
    </row>
    <row r="410" spans="1:24" hidden="1" x14ac:dyDescent="0.3">
      <c r="A410" s="62"/>
      <c r="B410" s="159"/>
      <c r="C410" s="14"/>
      <c r="D410" s="14"/>
      <c r="E410" s="6"/>
      <c r="F410" s="6"/>
      <c r="G410" s="6"/>
      <c r="H410" s="6"/>
      <c r="I410" s="6"/>
      <c r="J410" s="6"/>
      <c r="K410" s="6"/>
      <c r="L410" s="16"/>
      <c r="M410" s="16"/>
      <c r="O410" s="282" t="s">
        <v>14</v>
      </c>
      <c r="P410" s="282" t="s">
        <v>15</v>
      </c>
      <c r="Q410" s="282" t="s">
        <v>16</v>
      </c>
      <c r="R410" s="282" t="s">
        <v>17</v>
      </c>
      <c r="S410" s="282" t="s">
        <v>18</v>
      </c>
      <c r="U410" s="282" t="s">
        <v>19</v>
      </c>
      <c r="V410" s="282" t="s">
        <v>20</v>
      </c>
      <c r="W410" s="282" t="s">
        <v>21</v>
      </c>
      <c r="X410" s="282" t="s">
        <v>22</v>
      </c>
    </row>
    <row r="411" spans="1:24" hidden="1" x14ac:dyDescent="0.3">
      <c r="B411" s="159"/>
      <c r="C411" s="14"/>
      <c r="D411" s="14"/>
      <c r="E411" s="6"/>
      <c r="F411" s="6"/>
      <c r="G411" s="6"/>
      <c r="H411" s="6"/>
      <c r="I411" s="6"/>
      <c r="J411" s="6"/>
      <c r="K411" s="6"/>
      <c r="L411" s="16"/>
      <c r="M411" s="16"/>
      <c r="O411" s="282">
        <v>37.85</v>
      </c>
      <c r="P411" s="282">
        <v>0</v>
      </c>
      <c r="Q411" s="282">
        <v>0.1</v>
      </c>
      <c r="R411" s="282">
        <f>Q411-P411</f>
        <v>0.1</v>
      </c>
      <c r="S411" s="282" t="e">
        <f>R411*$G$7/O411*1</f>
        <v>#VALUE!</v>
      </c>
      <c r="U411" s="282">
        <v>1</v>
      </c>
      <c r="V411" s="282">
        <f>R411/U411</f>
        <v>0.1</v>
      </c>
      <c r="W411" s="282">
        <f>ROUNDUP(V411,0)</f>
        <v>1</v>
      </c>
      <c r="X411" s="285" t="e">
        <f>S411/W411</f>
        <v>#VALUE!</v>
      </c>
    </row>
    <row r="412" spans="1:24" hidden="1" x14ac:dyDescent="0.3">
      <c r="A412" s="60"/>
      <c r="B412" s="159"/>
      <c r="C412" s="14"/>
      <c r="D412" s="14"/>
      <c r="E412" s="6"/>
      <c r="F412" s="6"/>
      <c r="G412" s="6"/>
      <c r="H412" s="6"/>
      <c r="I412" s="6"/>
      <c r="J412" s="6"/>
      <c r="K412" s="6"/>
      <c r="L412" s="16"/>
      <c r="M412" s="16"/>
    </row>
    <row r="413" spans="1:24" hidden="1" x14ac:dyDescent="0.3">
      <c r="B413" s="159"/>
      <c r="C413" s="14"/>
      <c r="D413" s="14"/>
      <c r="E413" s="6"/>
      <c r="F413" s="6"/>
      <c r="G413" s="6"/>
      <c r="H413" s="6"/>
      <c r="I413" s="6"/>
      <c r="J413" s="6"/>
      <c r="K413" s="6"/>
      <c r="L413" s="16"/>
      <c r="M413" s="16"/>
    </row>
    <row r="414" spans="1:24" hidden="1" x14ac:dyDescent="0.3">
      <c r="B414" s="159"/>
      <c r="C414" s="14"/>
      <c r="D414" s="14"/>
      <c r="E414" s="6"/>
      <c r="F414" s="6"/>
      <c r="G414" s="6"/>
      <c r="H414" s="6"/>
      <c r="I414" s="6"/>
      <c r="J414" s="6"/>
      <c r="K414" s="6"/>
      <c r="L414" s="16"/>
      <c r="M414" s="16"/>
    </row>
    <row r="415" spans="1:24" hidden="1" x14ac:dyDescent="0.3">
      <c r="B415" s="159"/>
      <c r="C415" s="14"/>
      <c r="D415" s="14"/>
      <c r="E415" s="6"/>
      <c r="F415" s="6"/>
      <c r="G415" s="6"/>
      <c r="H415" s="6"/>
      <c r="I415" s="6"/>
      <c r="J415" s="6"/>
      <c r="K415" s="6"/>
      <c r="L415" s="16"/>
      <c r="M415" s="16"/>
    </row>
    <row r="416" spans="1:24" ht="15" thickBot="1" x14ac:dyDescent="0.35">
      <c r="A416" s="61" t="s">
        <v>188</v>
      </c>
      <c r="B416" s="159" t="s">
        <v>188</v>
      </c>
      <c r="C416" s="14"/>
      <c r="D416" s="18"/>
      <c r="E416" s="19"/>
      <c r="F416" s="19"/>
      <c r="G416" s="19"/>
      <c r="H416" s="19"/>
      <c r="I416" s="19"/>
      <c r="J416" s="19"/>
      <c r="K416" s="19"/>
      <c r="L416" s="20"/>
      <c r="M416" s="16"/>
    </row>
    <row r="417" spans="1:16" ht="15" thickBot="1" x14ac:dyDescent="0.35">
      <c r="A417" s="60" t="s">
        <v>188</v>
      </c>
      <c r="B417" s="159" t="s">
        <v>188</v>
      </c>
      <c r="C417" s="14"/>
      <c r="D417" s="6"/>
      <c r="E417" s="6"/>
      <c r="F417" s="6"/>
      <c r="G417" s="6"/>
      <c r="H417" s="6"/>
      <c r="I417" s="6"/>
      <c r="J417" s="6"/>
      <c r="K417" s="6"/>
      <c r="L417" s="6"/>
      <c r="M417" s="16"/>
    </row>
    <row r="418" spans="1:16" ht="8.4" customHeight="1" thickBot="1" x14ac:dyDescent="0.35">
      <c r="A418" s="60" t="s">
        <v>188</v>
      </c>
      <c r="B418" s="159" t="s">
        <v>188</v>
      </c>
      <c r="C418" s="14"/>
      <c r="D418" s="11"/>
      <c r="E418" s="12"/>
      <c r="F418" s="12"/>
      <c r="G418" s="12"/>
      <c r="H418" s="12"/>
      <c r="I418" s="12"/>
      <c r="J418" s="12"/>
      <c r="K418" s="12"/>
      <c r="L418" s="13"/>
      <c r="M418" s="16"/>
    </row>
    <row r="419" spans="1:16" ht="18.600000000000001" thickBot="1" x14ac:dyDescent="0.4">
      <c r="A419" s="60" t="s">
        <v>188</v>
      </c>
      <c r="B419" s="159" t="s">
        <v>188</v>
      </c>
      <c r="C419" s="14"/>
      <c r="D419" s="14"/>
      <c r="E419" s="23" t="s">
        <v>72</v>
      </c>
      <c r="F419" s="6"/>
      <c r="G419" s="31" t="s">
        <v>183</v>
      </c>
      <c r="H419" s="24" t="s">
        <v>59</v>
      </c>
      <c r="I419" s="6"/>
      <c r="J419" s="6"/>
      <c r="K419" s="15" t="s">
        <v>7</v>
      </c>
      <c r="L419" s="16"/>
      <c r="M419" s="16"/>
    </row>
    <row r="420" spans="1:16" ht="135.6" customHeight="1" thickBot="1" x14ac:dyDescent="0.35">
      <c r="A420" s="60" t="s">
        <v>188</v>
      </c>
      <c r="B420" s="159" t="s">
        <v>188</v>
      </c>
      <c r="C420" s="14"/>
      <c r="D420" s="14"/>
      <c r="E420" s="6"/>
      <c r="F420" s="6"/>
      <c r="G420" s="6"/>
      <c r="H420" s="6"/>
      <c r="I420" s="6"/>
      <c r="J420" s="6"/>
      <c r="K420" s="2" t="str">
        <f>IF(AND(G419&gt;=O421,G419&lt;=P421),N421,IF(AND(G419&gt;=O422,G419&lt;=P422),N422,IF(AND(G419&gt;=O423,G419&lt;=P423),N423,IF(AND(G419&gt;=O424,G419&lt;=P424),N424,IF(AND(G419&gt;=O425,G419&lt;=P425),N425,IF(AND(G419&gt;=O426,G419&lt;=P426),N426,N427))))))</f>
        <v>Verify Data Entry</v>
      </c>
      <c r="L420" s="16"/>
      <c r="M420" s="16"/>
      <c r="O420" s="282" t="s">
        <v>0</v>
      </c>
      <c r="P420" s="282" t="s">
        <v>1</v>
      </c>
    </row>
    <row r="421" spans="1:16" ht="72" hidden="1" x14ac:dyDescent="0.3">
      <c r="A421" s="60"/>
      <c r="B421" s="159"/>
      <c r="C421" s="14"/>
      <c r="D421" s="14"/>
      <c r="E421" s="6"/>
      <c r="F421" s="6"/>
      <c r="G421" s="6"/>
      <c r="H421" s="6"/>
      <c r="I421" s="6"/>
      <c r="J421" s="6"/>
      <c r="K421" s="1"/>
      <c r="L421" s="16"/>
      <c r="M421" s="16"/>
      <c r="N421" s="284" t="s">
        <v>73</v>
      </c>
      <c r="O421" s="282">
        <v>0</v>
      </c>
      <c r="P421" s="282">
        <v>8</v>
      </c>
    </row>
    <row r="422" spans="1:16" ht="57.6" hidden="1" x14ac:dyDescent="0.3">
      <c r="A422" s="60"/>
      <c r="B422" s="159"/>
      <c r="C422" s="14"/>
      <c r="D422" s="14"/>
      <c r="E422" s="6"/>
      <c r="F422" s="6"/>
      <c r="G422" s="6"/>
      <c r="H422" s="6"/>
      <c r="I422" s="6"/>
      <c r="J422" s="6"/>
      <c r="K422" s="1"/>
      <c r="L422" s="16"/>
      <c r="M422" s="16"/>
      <c r="N422" s="284" t="s">
        <v>146</v>
      </c>
      <c r="O422" s="282">
        <v>8.01</v>
      </c>
      <c r="P422" s="282">
        <v>13</v>
      </c>
    </row>
    <row r="423" spans="1:16" ht="72" hidden="1" x14ac:dyDescent="0.3">
      <c r="A423" s="60"/>
      <c r="B423" s="159"/>
      <c r="C423" s="14"/>
      <c r="D423" s="14"/>
      <c r="E423" s="6"/>
      <c r="F423" s="6"/>
      <c r="G423" s="6"/>
      <c r="H423" s="6"/>
      <c r="I423" s="6"/>
      <c r="J423" s="6"/>
      <c r="K423" s="1"/>
      <c r="L423" s="16"/>
      <c r="M423" s="16"/>
      <c r="N423" s="284" t="s">
        <v>460</v>
      </c>
      <c r="O423" s="282">
        <v>13.01</v>
      </c>
      <c r="P423" s="282">
        <v>15</v>
      </c>
    </row>
    <row r="424" spans="1:16" ht="100.8" hidden="1" x14ac:dyDescent="0.3">
      <c r="A424" s="60"/>
      <c r="B424" s="159"/>
      <c r="C424" s="14"/>
      <c r="D424" s="14"/>
      <c r="E424" s="6"/>
      <c r="F424" s="6"/>
      <c r="G424" s="6"/>
      <c r="H424" s="6"/>
      <c r="I424" s="6"/>
      <c r="J424" s="6"/>
      <c r="K424" s="1"/>
      <c r="L424" s="16"/>
      <c r="M424" s="16"/>
      <c r="N424" s="284" t="s">
        <v>117</v>
      </c>
      <c r="O424" s="282">
        <v>15.01</v>
      </c>
      <c r="P424" s="282">
        <v>30</v>
      </c>
    </row>
    <row r="425" spans="1:16" ht="115.2" hidden="1" x14ac:dyDescent="0.3">
      <c r="A425" s="60"/>
      <c r="B425" s="159"/>
      <c r="C425" s="14"/>
      <c r="D425" s="14"/>
      <c r="E425" s="6"/>
      <c r="F425" s="6"/>
      <c r="G425" s="6"/>
      <c r="H425" s="6"/>
      <c r="I425" s="6"/>
      <c r="J425" s="6"/>
      <c r="K425" s="1"/>
      <c r="L425" s="16"/>
      <c r="M425" s="16"/>
      <c r="N425" s="284" t="s">
        <v>118</v>
      </c>
      <c r="O425" s="282">
        <v>30.01</v>
      </c>
      <c r="P425" s="282">
        <v>90</v>
      </c>
    </row>
    <row r="426" spans="1:16" ht="129.6" hidden="1" x14ac:dyDescent="0.3">
      <c r="A426" s="60"/>
      <c r="B426" s="159"/>
      <c r="C426" s="14"/>
      <c r="D426" s="14"/>
      <c r="E426" s="6"/>
      <c r="F426" s="6"/>
      <c r="G426" s="6"/>
      <c r="H426" s="6"/>
      <c r="I426" s="6"/>
      <c r="J426" s="6"/>
      <c r="K426" s="1"/>
      <c r="L426" s="16"/>
      <c r="M426" s="16"/>
      <c r="N426" s="284" t="s">
        <v>119</v>
      </c>
      <c r="O426" s="282">
        <v>90.01</v>
      </c>
      <c r="P426" s="282">
        <v>160</v>
      </c>
    </row>
    <row r="427" spans="1:16" hidden="1" x14ac:dyDescent="0.3">
      <c r="A427" s="60"/>
      <c r="B427" s="159"/>
      <c r="C427" s="14"/>
      <c r="D427" s="14"/>
      <c r="E427" s="6"/>
      <c r="F427" s="6"/>
      <c r="G427" s="6"/>
      <c r="H427" s="6"/>
      <c r="I427" s="6"/>
      <c r="J427" s="6"/>
      <c r="L427" s="16"/>
      <c r="M427" s="16"/>
      <c r="N427" s="282" t="s">
        <v>5</v>
      </c>
    </row>
    <row r="428" spans="1:16" x14ac:dyDescent="0.3">
      <c r="A428" s="60" t="s">
        <v>188</v>
      </c>
      <c r="B428" s="159" t="s">
        <v>188</v>
      </c>
      <c r="C428" s="14"/>
      <c r="D428" s="14"/>
      <c r="E428" s="6"/>
      <c r="F428" s="6"/>
      <c r="G428" s="6"/>
      <c r="H428" s="6"/>
      <c r="I428" s="6"/>
      <c r="J428" s="6"/>
      <c r="K428" s="6"/>
      <c r="L428" s="16"/>
      <c r="M428" s="16"/>
    </row>
    <row r="429" spans="1:16" x14ac:dyDescent="0.3">
      <c r="A429" s="60" t="s">
        <v>188</v>
      </c>
      <c r="B429" s="159" t="s">
        <v>188</v>
      </c>
      <c r="C429" s="14"/>
      <c r="D429" s="14"/>
      <c r="E429" s="15" t="str">
        <f>IF(AND(G419&gt;=0,G419&lt;=15),N430,IF(AND(G419&gt;=15,G419&lt;=150),N431,N432))</f>
        <v>Verify Data Entry</v>
      </c>
      <c r="F429" s="6"/>
      <c r="G429" s="6"/>
      <c r="H429" s="6"/>
      <c r="I429" s="6"/>
      <c r="J429" s="6"/>
      <c r="K429" s="6"/>
      <c r="L429" s="16"/>
      <c r="M429" s="16"/>
    </row>
    <row r="430" spans="1:16" ht="15" customHeight="1" x14ac:dyDescent="0.3">
      <c r="A430" s="60" t="s">
        <v>188</v>
      </c>
      <c r="B430" s="159" t="s">
        <v>188</v>
      </c>
      <c r="C430" s="14"/>
      <c r="D430" s="14"/>
      <c r="E430" s="17">
        <f>IF(AND(E429=N430),X435,0)</f>
        <v>0</v>
      </c>
      <c r="F430" s="6" t="s">
        <v>80</v>
      </c>
      <c r="G430" s="4" t="s">
        <v>11</v>
      </c>
      <c r="H430" s="6">
        <f>IF(AND(E429=N430),W435,0)</f>
        <v>0</v>
      </c>
      <c r="I430" s="6" t="s">
        <v>13</v>
      </c>
      <c r="J430" s="6"/>
      <c r="K430" s="6"/>
      <c r="L430" s="16"/>
      <c r="M430" s="16"/>
      <c r="N430" s="284" t="s">
        <v>74</v>
      </c>
    </row>
    <row r="431" spans="1:16" hidden="1" x14ac:dyDescent="0.3">
      <c r="A431" s="60"/>
      <c r="B431" s="159"/>
      <c r="C431" s="14"/>
      <c r="D431" s="14"/>
      <c r="E431" s="6"/>
      <c r="F431" s="6"/>
      <c r="G431" s="6"/>
      <c r="H431" s="6"/>
      <c r="I431" s="6"/>
      <c r="J431" s="6"/>
      <c r="K431" s="6"/>
      <c r="L431" s="16"/>
      <c r="M431" s="16"/>
      <c r="N431" s="284" t="s">
        <v>12</v>
      </c>
    </row>
    <row r="432" spans="1:16" hidden="1" x14ac:dyDescent="0.3">
      <c r="A432" s="60"/>
      <c r="B432" s="159"/>
      <c r="C432" s="14"/>
      <c r="D432" s="14"/>
      <c r="E432" s="6"/>
      <c r="F432" s="6"/>
      <c r="G432" s="6"/>
      <c r="H432" s="6"/>
      <c r="I432" s="6"/>
      <c r="J432" s="6"/>
      <c r="K432" s="6"/>
      <c r="L432" s="16"/>
      <c r="M432" s="16"/>
      <c r="N432" s="284" t="s">
        <v>5</v>
      </c>
    </row>
    <row r="433" spans="1:24" hidden="1" x14ac:dyDescent="0.3">
      <c r="A433" s="60"/>
      <c r="B433" s="159"/>
      <c r="C433" s="14"/>
      <c r="D433" s="14"/>
      <c r="E433" s="6"/>
      <c r="F433" s="6"/>
      <c r="G433" s="6"/>
      <c r="H433" s="6"/>
      <c r="I433" s="6"/>
      <c r="J433" s="6"/>
      <c r="K433" s="6"/>
      <c r="L433" s="16"/>
      <c r="M433" s="16"/>
      <c r="N433" s="284"/>
    </row>
    <row r="434" spans="1:24" hidden="1" x14ac:dyDescent="0.3">
      <c r="A434" s="62"/>
      <c r="B434" s="159"/>
      <c r="C434" s="14"/>
      <c r="D434" s="14"/>
      <c r="E434" s="6"/>
      <c r="F434" s="6"/>
      <c r="G434" s="6"/>
      <c r="H434" s="6"/>
      <c r="I434" s="6"/>
      <c r="J434" s="6"/>
      <c r="K434" s="6"/>
      <c r="L434" s="16"/>
      <c r="M434" s="16"/>
      <c r="O434" s="282" t="s">
        <v>14</v>
      </c>
      <c r="P434" s="282" t="s">
        <v>15</v>
      </c>
      <c r="Q434" s="282" t="s">
        <v>16</v>
      </c>
      <c r="R434" s="282" t="s">
        <v>17</v>
      </c>
      <c r="S434" s="282" t="s">
        <v>18</v>
      </c>
      <c r="U434" s="282" t="s">
        <v>19</v>
      </c>
      <c r="V434" s="282" t="s">
        <v>20</v>
      </c>
      <c r="W434" s="282" t="s">
        <v>21</v>
      </c>
      <c r="X434" s="282" t="s">
        <v>22</v>
      </c>
    </row>
    <row r="435" spans="1:24" ht="15" thickBot="1" x14ac:dyDescent="0.35">
      <c r="A435" s="61" t="s">
        <v>188</v>
      </c>
      <c r="B435" s="159" t="s">
        <v>188</v>
      </c>
      <c r="C435" s="14"/>
      <c r="D435" s="18"/>
      <c r="E435" s="19"/>
      <c r="F435" s="19"/>
      <c r="G435" s="19"/>
      <c r="H435" s="19"/>
      <c r="I435" s="19"/>
      <c r="J435" s="19"/>
      <c r="K435" s="19"/>
      <c r="L435" s="20"/>
      <c r="M435" s="16"/>
      <c r="O435" s="282">
        <v>100</v>
      </c>
      <c r="P435" s="282" t="str">
        <f>G419</f>
        <v>Enter Data</v>
      </c>
      <c r="Q435" s="282">
        <v>15</v>
      </c>
      <c r="R435" s="282" t="e">
        <f>Q435-P435</f>
        <v>#VALUE!</v>
      </c>
      <c r="S435" s="282" t="e">
        <f>R435*$G$7/O435*1</f>
        <v>#VALUE!</v>
      </c>
      <c r="U435" s="282">
        <v>3</v>
      </c>
      <c r="V435" s="282" t="e">
        <f>R435/U435</f>
        <v>#VALUE!</v>
      </c>
      <c r="W435" s="282" t="e">
        <f>ROUNDUP(V435,0)</f>
        <v>#VALUE!</v>
      </c>
      <c r="X435" s="285" t="e">
        <f>S435/W435</f>
        <v>#VALUE!</v>
      </c>
    </row>
    <row r="436" spans="1:24" ht="15" thickBot="1" x14ac:dyDescent="0.35">
      <c r="A436" s="60" t="s">
        <v>188</v>
      </c>
      <c r="B436" s="159" t="s">
        <v>188</v>
      </c>
      <c r="C436" s="14"/>
      <c r="D436" s="6"/>
      <c r="E436" s="6"/>
      <c r="F436" s="6"/>
      <c r="G436" s="6"/>
      <c r="H436" s="6"/>
      <c r="I436" s="6"/>
      <c r="J436" s="6"/>
      <c r="K436" s="6"/>
      <c r="L436" s="6"/>
      <c r="M436" s="16"/>
    </row>
    <row r="437" spans="1:24" ht="8.4" customHeight="1" thickBot="1" x14ac:dyDescent="0.35">
      <c r="A437" s="60" t="s">
        <v>188</v>
      </c>
      <c r="B437" s="159" t="s">
        <v>188</v>
      </c>
      <c r="C437" s="14"/>
      <c r="D437" s="11"/>
      <c r="E437" s="12"/>
      <c r="F437" s="12"/>
      <c r="G437" s="12"/>
      <c r="H437" s="12"/>
      <c r="I437" s="12"/>
      <c r="J437" s="12"/>
      <c r="K437" s="12"/>
      <c r="L437" s="13"/>
      <c r="M437" s="16"/>
    </row>
    <row r="438" spans="1:24" ht="18.600000000000001" thickBot="1" x14ac:dyDescent="0.4">
      <c r="A438" s="60" t="s">
        <v>188</v>
      </c>
      <c r="B438" s="159" t="s">
        <v>188</v>
      </c>
      <c r="C438" s="14"/>
      <c r="D438" s="14"/>
      <c r="E438" s="23" t="s">
        <v>75</v>
      </c>
      <c r="F438" s="6"/>
      <c r="G438" s="31" t="s">
        <v>183</v>
      </c>
      <c r="H438" s="24" t="s">
        <v>59</v>
      </c>
      <c r="I438" s="6"/>
      <c r="J438" s="6"/>
      <c r="K438" s="15" t="s">
        <v>7</v>
      </c>
      <c r="L438" s="16"/>
      <c r="M438" s="16"/>
    </row>
    <row r="439" spans="1:24" ht="172.05" customHeight="1" thickBot="1" x14ac:dyDescent="0.35">
      <c r="A439" s="60" t="s">
        <v>188</v>
      </c>
      <c r="B439" s="159" t="s">
        <v>188</v>
      </c>
      <c r="C439" s="14"/>
      <c r="D439" s="14"/>
      <c r="E439" s="6"/>
      <c r="F439" s="6"/>
      <c r="G439" s="6"/>
      <c r="H439" s="6"/>
      <c r="I439" s="6"/>
      <c r="J439" s="6"/>
      <c r="K439" s="2" t="str">
        <f>IF(AND(G438&gt;=O440,G438&lt;=P440),N440,IF(AND(G438&gt;=O441,G438&lt;=P441),N441,IF(AND(G438&gt;=O442,G438&lt;=P442),N442,IF(AND(G438&gt;=O443,G438&lt;=P443),N443,IF(AND(G438&gt;=O444,G438&lt;=P444),N444,IF(AND(G438&gt;=O445,G438&lt;=P445),N445,IF(AND(G438&gt;=O446,G438&lt;=P446),N446,N447)))))))</f>
        <v xml:space="preserve">Verify Data Entry - Enter 0 for N.N </v>
      </c>
      <c r="L439" s="16"/>
      <c r="M439" s="16"/>
      <c r="O439" s="282" t="s">
        <v>0</v>
      </c>
      <c r="P439" s="282" t="s">
        <v>1</v>
      </c>
    </row>
    <row r="440" spans="1:24" ht="158.4" hidden="1" x14ac:dyDescent="0.3">
      <c r="A440" s="60"/>
      <c r="B440" s="159"/>
      <c r="C440" s="14"/>
      <c r="D440" s="14"/>
      <c r="E440" s="6"/>
      <c r="F440" s="6"/>
      <c r="G440" s="6"/>
      <c r="H440" s="6"/>
      <c r="I440" s="6"/>
      <c r="J440" s="6"/>
      <c r="K440" s="1"/>
      <c r="L440" s="16"/>
      <c r="M440" s="16"/>
      <c r="N440" s="284" t="s">
        <v>300</v>
      </c>
      <c r="O440" s="282">
        <v>0</v>
      </c>
      <c r="P440" s="282">
        <v>0.01</v>
      </c>
    </row>
    <row r="441" spans="1:24" ht="158.4" hidden="1" x14ac:dyDescent="0.3">
      <c r="A441" s="60"/>
      <c r="B441" s="159"/>
      <c r="C441" s="14"/>
      <c r="D441" s="14"/>
      <c r="E441" s="6"/>
      <c r="F441" s="6"/>
      <c r="G441" s="6"/>
      <c r="H441" s="6"/>
      <c r="I441" s="6"/>
      <c r="J441" s="6"/>
      <c r="K441" s="1"/>
      <c r="L441" s="16"/>
      <c r="M441" s="16"/>
      <c r="N441" s="284" t="s">
        <v>461</v>
      </c>
      <c r="O441" s="282">
        <v>0.01</v>
      </c>
      <c r="P441" s="282">
        <v>0.5</v>
      </c>
    </row>
    <row r="442" spans="1:24" ht="72" hidden="1" x14ac:dyDescent="0.3">
      <c r="A442" s="60"/>
      <c r="B442" s="159"/>
      <c r="C442" s="14"/>
      <c r="D442" s="14"/>
      <c r="E442" s="6"/>
      <c r="F442" s="6"/>
      <c r="G442" s="6"/>
      <c r="H442" s="6"/>
      <c r="I442" s="6"/>
      <c r="J442" s="6"/>
      <c r="K442" s="1"/>
      <c r="L442" s="16"/>
      <c r="M442" s="16"/>
      <c r="N442" s="284" t="s">
        <v>76</v>
      </c>
      <c r="O442" s="282">
        <v>0.51</v>
      </c>
      <c r="P442" s="282">
        <v>2.4</v>
      </c>
    </row>
    <row r="443" spans="1:24" ht="115.2" hidden="1" x14ac:dyDescent="0.3">
      <c r="A443" s="60"/>
      <c r="B443" s="159"/>
      <c r="C443" s="14"/>
      <c r="D443" s="14"/>
      <c r="E443" s="6"/>
      <c r="F443" s="6"/>
      <c r="G443" s="6"/>
      <c r="H443" s="6"/>
      <c r="I443" s="6"/>
      <c r="J443" s="6"/>
      <c r="K443" s="1"/>
      <c r="L443" s="16"/>
      <c r="M443" s="16"/>
      <c r="N443" s="284" t="s">
        <v>462</v>
      </c>
      <c r="O443" s="282">
        <v>2.41</v>
      </c>
      <c r="P443" s="282">
        <v>3</v>
      </c>
    </row>
    <row r="444" spans="1:24" ht="100.8" hidden="1" x14ac:dyDescent="0.3">
      <c r="A444" s="60"/>
      <c r="B444" s="159"/>
      <c r="C444" s="14"/>
      <c r="D444" s="14"/>
      <c r="E444" s="6"/>
      <c r="F444" s="6"/>
      <c r="G444" s="6"/>
      <c r="H444" s="6"/>
      <c r="I444" s="6"/>
      <c r="J444" s="6"/>
      <c r="K444" s="1"/>
      <c r="L444" s="16"/>
      <c r="M444" s="16"/>
      <c r="N444" s="284" t="s">
        <v>463</v>
      </c>
      <c r="O444" s="282">
        <v>3.01</v>
      </c>
      <c r="P444" s="282">
        <v>5</v>
      </c>
    </row>
    <row r="445" spans="1:24" ht="115.2" hidden="1" x14ac:dyDescent="0.3">
      <c r="A445" s="60"/>
      <c r="B445" s="159"/>
      <c r="C445" s="14"/>
      <c r="D445" s="14"/>
      <c r="E445" s="6"/>
      <c r="F445" s="6"/>
      <c r="G445" s="6"/>
      <c r="H445" s="6"/>
      <c r="I445" s="6"/>
      <c r="J445" s="6"/>
      <c r="K445" s="1"/>
      <c r="L445" s="16"/>
      <c r="M445" s="16"/>
      <c r="N445" s="284" t="s">
        <v>120</v>
      </c>
      <c r="O445" s="282">
        <v>5.01</v>
      </c>
      <c r="P445" s="282">
        <v>10</v>
      </c>
    </row>
    <row r="446" spans="1:24" ht="144" hidden="1" x14ac:dyDescent="0.3">
      <c r="A446" s="60"/>
      <c r="B446" s="159"/>
      <c r="C446" s="14"/>
      <c r="D446" s="14"/>
      <c r="E446" s="6"/>
      <c r="F446" s="6"/>
      <c r="G446" s="6"/>
      <c r="H446" s="6"/>
      <c r="I446" s="6"/>
      <c r="J446" s="6"/>
      <c r="K446" s="1"/>
      <c r="L446" s="16"/>
      <c r="M446" s="16"/>
      <c r="N446" s="284" t="s">
        <v>121</v>
      </c>
      <c r="O446" s="282">
        <v>10.01</v>
      </c>
      <c r="P446" s="282">
        <v>50</v>
      </c>
    </row>
    <row r="447" spans="1:24" hidden="1" x14ac:dyDescent="0.3">
      <c r="A447" s="60"/>
      <c r="B447" s="159"/>
      <c r="C447" s="14"/>
      <c r="D447" s="14"/>
      <c r="E447" s="6"/>
      <c r="F447" s="6"/>
      <c r="G447" s="6"/>
      <c r="H447" s="6"/>
      <c r="I447" s="6"/>
      <c r="J447" s="6"/>
      <c r="L447" s="16"/>
      <c r="M447" s="16"/>
      <c r="N447" s="282" t="s">
        <v>351</v>
      </c>
    </row>
    <row r="448" spans="1:24" x14ac:dyDescent="0.3">
      <c r="A448" s="60" t="s">
        <v>188</v>
      </c>
      <c r="B448" s="159" t="s">
        <v>188</v>
      </c>
      <c r="C448" s="14"/>
      <c r="D448" s="14"/>
      <c r="E448" s="6"/>
      <c r="F448" s="6"/>
      <c r="G448" s="6"/>
      <c r="H448" s="6"/>
      <c r="I448" s="6"/>
      <c r="J448" s="6"/>
      <c r="K448" s="6"/>
      <c r="L448" s="16"/>
      <c r="M448" s="16"/>
    </row>
    <row r="449" spans="1:24" x14ac:dyDescent="0.3">
      <c r="A449" s="60" t="s">
        <v>188</v>
      </c>
      <c r="B449" s="159" t="s">
        <v>188</v>
      </c>
      <c r="C449" s="14"/>
      <c r="D449" s="14"/>
      <c r="E449" s="15" t="str">
        <f>IF(AND(G438&gt;=0,G438&lt;=2.5),N450,IF(AND(G438&gt;=2.5,G438&lt;=50),N451,N452))</f>
        <v>Verify Data Entry</v>
      </c>
      <c r="F449" s="6"/>
      <c r="G449" s="6"/>
      <c r="H449" s="6"/>
      <c r="I449" s="6"/>
      <c r="J449" s="6"/>
      <c r="K449" s="6"/>
      <c r="L449" s="16"/>
      <c r="M449" s="16"/>
    </row>
    <row r="450" spans="1:24" ht="16.8" customHeight="1" x14ac:dyDescent="0.3">
      <c r="A450" s="60" t="s">
        <v>188</v>
      </c>
      <c r="B450" s="159" t="s">
        <v>188</v>
      </c>
      <c r="C450" s="14"/>
      <c r="D450" s="14"/>
      <c r="E450" s="17">
        <f>IF(AND(E449=N450),X455,0)</f>
        <v>0</v>
      </c>
      <c r="F450" s="6" t="s">
        <v>80</v>
      </c>
      <c r="G450" s="4" t="s">
        <v>11</v>
      </c>
      <c r="H450" s="6">
        <f>IF(AND(E449=N450),W455,0)</f>
        <v>0</v>
      </c>
      <c r="I450" s="6" t="s">
        <v>13</v>
      </c>
      <c r="J450" s="6"/>
      <c r="K450" s="6"/>
      <c r="L450" s="16"/>
      <c r="M450" s="16"/>
      <c r="N450" s="284" t="s">
        <v>77</v>
      </c>
    </row>
    <row r="451" spans="1:24" hidden="1" x14ac:dyDescent="0.3">
      <c r="A451" s="60"/>
      <c r="B451" s="159"/>
      <c r="C451" s="14"/>
      <c r="D451" s="14"/>
      <c r="E451" s="6"/>
      <c r="F451" s="6"/>
      <c r="G451" s="6"/>
      <c r="H451" s="6"/>
      <c r="I451" s="6"/>
      <c r="J451" s="6"/>
      <c r="K451" s="6"/>
      <c r="L451" s="16"/>
      <c r="M451" s="16"/>
      <c r="N451" s="284" t="s">
        <v>12</v>
      </c>
    </row>
    <row r="452" spans="1:24" hidden="1" x14ac:dyDescent="0.3">
      <c r="A452" s="60"/>
      <c r="B452" s="159"/>
      <c r="C452" s="14"/>
      <c r="D452" s="14"/>
      <c r="E452" s="6"/>
      <c r="F452" s="6"/>
      <c r="G452" s="6"/>
      <c r="H452" s="6"/>
      <c r="I452" s="6"/>
      <c r="J452" s="6"/>
      <c r="K452" s="6"/>
      <c r="L452" s="16"/>
      <c r="M452" s="16"/>
      <c r="N452" s="284" t="s">
        <v>5</v>
      </c>
    </row>
    <row r="453" spans="1:24" hidden="1" x14ac:dyDescent="0.3">
      <c r="A453" s="60"/>
      <c r="B453" s="159"/>
      <c r="C453" s="14"/>
      <c r="D453" s="14"/>
      <c r="E453" s="6"/>
      <c r="F453" s="6"/>
      <c r="G453" s="6"/>
      <c r="H453" s="6"/>
      <c r="I453" s="6"/>
      <c r="J453" s="6"/>
      <c r="K453" s="6"/>
      <c r="L453" s="16"/>
      <c r="M453" s="16"/>
      <c r="N453" s="284"/>
    </row>
    <row r="454" spans="1:24" hidden="1" x14ac:dyDescent="0.3">
      <c r="A454" s="62"/>
      <c r="B454" s="159"/>
      <c r="C454" s="14"/>
      <c r="D454" s="14"/>
      <c r="E454" s="6"/>
      <c r="F454" s="6"/>
      <c r="G454" s="6"/>
      <c r="H454" s="6"/>
      <c r="I454" s="6"/>
      <c r="J454" s="6"/>
      <c r="K454" s="6"/>
      <c r="L454" s="16"/>
      <c r="M454" s="16"/>
      <c r="O454" s="282" t="s">
        <v>14</v>
      </c>
      <c r="P454" s="282" t="s">
        <v>15</v>
      </c>
      <c r="Q454" s="282" t="s">
        <v>16</v>
      </c>
      <c r="R454" s="282" t="s">
        <v>17</v>
      </c>
      <c r="S454" s="282" t="s">
        <v>18</v>
      </c>
      <c r="U454" s="282" t="s">
        <v>19</v>
      </c>
      <c r="V454" s="282" t="s">
        <v>20</v>
      </c>
      <c r="W454" s="282" t="s">
        <v>21</v>
      </c>
      <c r="X454" s="282" t="s">
        <v>22</v>
      </c>
    </row>
    <row r="455" spans="1:24" ht="15" thickBot="1" x14ac:dyDescent="0.35">
      <c r="A455" s="61" t="s">
        <v>188</v>
      </c>
      <c r="B455" s="159" t="s">
        <v>188</v>
      </c>
      <c r="C455" s="14"/>
      <c r="D455" s="18"/>
      <c r="E455" s="19"/>
      <c r="F455" s="19"/>
      <c r="G455" s="19"/>
      <c r="H455" s="19"/>
      <c r="I455" s="19"/>
      <c r="J455" s="19"/>
      <c r="K455" s="19"/>
      <c r="L455" s="20"/>
      <c r="M455" s="16"/>
      <c r="O455" s="282">
        <v>100</v>
      </c>
      <c r="P455" s="282" t="str">
        <f>G438</f>
        <v>Enter Data</v>
      </c>
      <c r="Q455" s="282">
        <v>2.5</v>
      </c>
      <c r="R455" s="282" t="e">
        <f>Q455-P455</f>
        <v>#VALUE!</v>
      </c>
      <c r="S455" s="282" t="e">
        <f>R455*$G$7/O455*1</f>
        <v>#VALUE!</v>
      </c>
      <c r="U455" s="282">
        <v>0.5</v>
      </c>
      <c r="V455" s="282" t="e">
        <f>R455/U455</f>
        <v>#VALUE!</v>
      </c>
      <c r="W455" s="282" t="e">
        <f>ROUNDUP(V455,0)</f>
        <v>#VALUE!</v>
      </c>
      <c r="X455" s="285" t="e">
        <f>S455/W455</f>
        <v>#VALUE!</v>
      </c>
    </row>
    <row r="456" spans="1:24" ht="15" thickBot="1" x14ac:dyDescent="0.35">
      <c r="A456" s="60" t="s">
        <v>188</v>
      </c>
      <c r="B456" s="159" t="s">
        <v>188</v>
      </c>
      <c r="C456" s="14"/>
      <c r="D456" s="6"/>
      <c r="E456" s="6"/>
      <c r="F456" s="6"/>
      <c r="G456" s="6"/>
      <c r="H456" s="6"/>
      <c r="I456" s="6"/>
      <c r="J456" s="6"/>
      <c r="K456" s="6"/>
      <c r="L456" s="6"/>
      <c r="M456" s="16"/>
    </row>
    <row r="457" spans="1:24" ht="8.4" customHeight="1" thickBot="1" x14ac:dyDescent="0.35">
      <c r="A457" s="60" t="s">
        <v>188</v>
      </c>
      <c r="B457" s="159" t="s">
        <v>188</v>
      </c>
      <c r="C457" s="14"/>
      <c r="D457" s="11"/>
      <c r="E457" s="12"/>
      <c r="F457" s="12"/>
      <c r="G457" s="12"/>
      <c r="H457" s="12"/>
      <c r="I457" s="12"/>
      <c r="J457" s="12"/>
      <c r="K457" s="12"/>
      <c r="L457" s="13"/>
      <c r="M457" s="16"/>
    </row>
    <row r="458" spans="1:24" ht="18.600000000000001" thickBot="1" x14ac:dyDescent="0.4">
      <c r="A458" s="60" t="s">
        <v>188</v>
      </c>
      <c r="B458" s="159" t="s">
        <v>188</v>
      </c>
      <c r="C458" s="14"/>
      <c r="D458" s="14"/>
      <c r="E458" s="23" t="s">
        <v>141</v>
      </c>
      <c r="F458" s="6"/>
      <c r="G458" s="31" t="s">
        <v>183</v>
      </c>
      <c r="H458" s="24" t="s">
        <v>59</v>
      </c>
      <c r="I458" s="6"/>
      <c r="J458" s="6"/>
      <c r="K458" s="15" t="s">
        <v>7</v>
      </c>
      <c r="L458" s="16"/>
      <c r="M458" s="16"/>
    </row>
    <row r="459" spans="1:24" ht="200.55" customHeight="1" thickBot="1" x14ac:dyDescent="0.35">
      <c r="A459" s="60" t="s">
        <v>188</v>
      </c>
      <c r="B459" s="159" t="s">
        <v>188</v>
      </c>
      <c r="C459" s="14"/>
      <c r="D459" s="14"/>
      <c r="E459" s="6"/>
      <c r="F459" s="6"/>
      <c r="G459" s="6"/>
      <c r="H459" s="6"/>
      <c r="I459" s="6"/>
      <c r="J459" s="6"/>
      <c r="K459" s="2" t="str">
        <f>IF(AND(G458&gt;=O460,G458&lt;=P460),N460,IF(AND(G458&gt;=O461,G458&lt;=P461),N461,IF(AND(G458&gt;=O462,G458&lt;=P462),N462,IF(AND(G458&gt;=O463,G458&lt;=P463),N463,IF(AND(G458&gt;=O464,G458&lt;=P464),N464,IF(AND(G458&gt;=O465,G458&lt;=P465),N465,N466))))))</f>
        <v xml:space="preserve">Verify Data Entry - Enter 0 for N.N </v>
      </c>
      <c r="L459" s="16"/>
      <c r="M459" s="16"/>
      <c r="O459" s="282" t="s">
        <v>0</v>
      </c>
      <c r="P459" s="282" t="s">
        <v>1</v>
      </c>
    </row>
    <row r="460" spans="1:24" ht="172.8" hidden="1" x14ac:dyDescent="0.3">
      <c r="A460" s="60"/>
      <c r="B460" s="159"/>
      <c r="C460" s="14"/>
      <c r="D460" s="14"/>
      <c r="E460" s="6"/>
      <c r="F460" s="6"/>
      <c r="G460" s="6"/>
      <c r="H460" s="6"/>
      <c r="I460" s="6"/>
      <c r="J460" s="6"/>
      <c r="K460" s="1"/>
      <c r="L460" s="16"/>
      <c r="M460" s="16"/>
      <c r="N460" s="284" t="s">
        <v>331</v>
      </c>
      <c r="O460" s="282">
        <v>0</v>
      </c>
      <c r="P460" s="282">
        <v>150</v>
      </c>
    </row>
    <row r="461" spans="1:24" ht="100.8" hidden="1" x14ac:dyDescent="0.3">
      <c r="A461" s="60"/>
      <c r="B461" s="159"/>
      <c r="C461" s="14"/>
      <c r="D461" s="14"/>
      <c r="E461" s="6"/>
      <c r="F461" s="6"/>
      <c r="G461" s="6"/>
      <c r="H461" s="6"/>
      <c r="I461" s="6"/>
      <c r="J461" s="6"/>
      <c r="K461" s="1"/>
      <c r="L461" s="16"/>
      <c r="M461" s="16"/>
      <c r="N461" s="284" t="s">
        <v>330</v>
      </c>
      <c r="O461" s="282">
        <v>150.01</v>
      </c>
      <c r="P461" s="282">
        <v>250</v>
      </c>
    </row>
    <row r="462" spans="1:24" ht="43.2" hidden="1" x14ac:dyDescent="0.3">
      <c r="A462" s="60"/>
      <c r="B462" s="159"/>
      <c r="C462" s="14"/>
      <c r="D462" s="14"/>
      <c r="E462" s="6"/>
      <c r="F462" s="6"/>
      <c r="G462" s="6"/>
      <c r="H462" s="6"/>
      <c r="I462" s="6"/>
      <c r="J462" s="6"/>
      <c r="K462" s="1"/>
      <c r="L462" s="16"/>
      <c r="M462" s="16"/>
      <c r="N462" s="284" t="s">
        <v>332</v>
      </c>
      <c r="O462" s="282">
        <v>250.01</v>
      </c>
      <c r="P462" s="282">
        <v>300</v>
      </c>
    </row>
    <row r="463" spans="1:24" ht="115.2" hidden="1" x14ac:dyDescent="0.3">
      <c r="A463" s="60"/>
      <c r="B463" s="159"/>
      <c r="C463" s="14"/>
      <c r="D463" s="14"/>
      <c r="E463" s="6"/>
      <c r="F463" s="6"/>
      <c r="G463" s="6"/>
      <c r="H463" s="6"/>
      <c r="I463" s="6"/>
      <c r="J463" s="6"/>
      <c r="K463" s="1"/>
      <c r="L463" s="16"/>
      <c r="M463" s="16"/>
      <c r="N463" s="284" t="s">
        <v>333</v>
      </c>
      <c r="O463" s="282">
        <v>300.01</v>
      </c>
      <c r="P463" s="282">
        <v>450</v>
      </c>
    </row>
    <row r="464" spans="1:24" ht="115.2" hidden="1" x14ac:dyDescent="0.3">
      <c r="A464" s="60"/>
      <c r="B464" s="159"/>
      <c r="C464" s="14"/>
      <c r="D464" s="14"/>
      <c r="E464" s="6"/>
      <c r="F464" s="6"/>
      <c r="G464" s="6"/>
      <c r="H464" s="6"/>
      <c r="I464" s="6"/>
      <c r="J464" s="6"/>
      <c r="K464" s="1"/>
      <c r="L464" s="16"/>
      <c r="M464" s="16"/>
      <c r="N464" s="284" t="s">
        <v>334</v>
      </c>
      <c r="O464" s="282">
        <v>450.01</v>
      </c>
      <c r="P464" s="282">
        <v>2500</v>
      </c>
    </row>
    <row r="465" spans="1:24" ht="100.8" hidden="1" x14ac:dyDescent="0.3">
      <c r="A465" s="60"/>
      <c r="B465" s="159"/>
      <c r="C465" s="14"/>
      <c r="D465" s="14"/>
      <c r="E465" s="6"/>
      <c r="F465" s="6"/>
      <c r="G465" s="6"/>
      <c r="H465" s="6"/>
      <c r="I465" s="6"/>
      <c r="J465" s="6"/>
      <c r="K465" s="1"/>
      <c r="L465" s="16"/>
      <c r="M465" s="16"/>
      <c r="N465" s="284" t="s">
        <v>335</v>
      </c>
      <c r="O465" s="282">
        <v>2500.0100000000002</v>
      </c>
      <c r="P465" s="282">
        <v>3500</v>
      </c>
    </row>
    <row r="466" spans="1:24" hidden="1" x14ac:dyDescent="0.3">
      <c r="A466" s="60"/>
      <c r="B466" s="159"/>
      <c r="C466" s="14"/>
      <c r="D466" s="14"/>
      <c r="E466" s="6"/>
      <c r="F466" s="6"/>
      <c r="G466" s="6"/>
      <c r="H466" s="6"/>
      <c r="I466" s="6"/>
      <c r="J466" s="6"/>
      <c r="L466" s="16"/>
      <c r="M466" s="16"/>
      <c r="N466" s="282" t="s">
        <v>351</v>
      </c>
    </row>
    <row r="467" spans="1:24" x14ac:dyDescent="0.3">
      <c r="A467" s="60" t="s">
        <v>188</v>
      </c>
      <c r="B467" s="159" t="s">
        <v>188</v>
      </c>
      <c r="C467" s="14"/>
      <c r="D467" s="14"/>
      <c r="E467" s="6"/>
      <c r="F467" s="6"/>
      <c r="G467" s="6"/>
      <c r="H467" s="6"/>
      <c r="I467" s="6"/>
      <c r="J467" s="6"/>
      <c r="K467" s="6"/>
      <c r="L467" s="16"/>
      <c r="M467" s="16"/>
    </row>
    <row r="468" spans="1:24" x14ac:dyDescent="0.3">
      <c r="A468" s="60" t="s">
        <v>188</v>
      </c>
      <c r="B468" s="159" t="s">
        <v>188</v>
      </c>
      <c r="C468" s="14"/>
      <c r="D468" s="14"/>
      <c r="E468" s="15" t="str">
        <f>IF(AND(G458&gt;=0,G458&lt;=300),N469,IF(AND(G458&gt;=300,G458&lt;=300),N470,N471))</f>
        <v>Verify Data Entry</v>
      </c>
      <c r="F468" s="6"/>
      <c r="G468" s="6"/>
      <c r="H468" s="6"/>
      <c r="I468" s="6"/>
      <c r="J468" s="6"/>
      <c r="K468" s="6"/>
      <c r="L468" s="16"/>
      <c r="M468" s="16"/>
    </row>
    <row r="469" spans="1:24" ht="15" customHeight="1" x14ac:dyDescent="0.3">
      <c r="A469" s="60" t="s">
        <v>188</v>
      </c>
      <c r="B469" s="159" t="s">
        <v>188</v>
      </c>
      <c r="C469" s="14"/>
      <c r="D469" s="14"/>
      <c r="E469" s="44">
        <f>IF(AND(E468=N469),X474,0)</f>
        <v>0</v>
      </c>
      <c r="F469" s="6" t="s">
        <v>80</v>
      </c>
      <c r="G469" s="4" t="s">
        <v>11</v>
      </c>
      <c r="H469" s="6">
        <f>IF(AND(E468=N469),W474,0)</f>
        <v>0</v>
      </c>
      <c r="I469" s="6" t="s">
        <v>13</v>
      </c>
      <c r="J469" s="6"/>
      <c r="K469" s="6"/>
      <c r="L469" s="16"/>
      <c r="M469" s="16"/>
      <c r="N469" s="284" t="s">
        <v>329</v>
      </c>
    </row>
    <row r="470" spans="1:24" hidden="1" x14ac:dyDescent="0.3">
      <c r="A470" s="60"/>
      <c r="B470" s="159"/>
      <c r="C470" s="14"/>
      <c r="D470" s="14"/>
      <c r="E470" s="6"/>
      <c r="F470" s="6"/>
      <c r="G470" s="6"/>
      <c r="H470" s="6"/>
      <c r="I470" s="6"/>
      <c r="J470" s="6"/>
      <c r="K470" s="6"/>
      <c r="L470" s="16"/>
      <c r="M470" s="16"/>
      <c r="N470" s="284" t="s">
        <v>12</v>
      </c>
    </row>
    <row r="471" spans="1:24" hidden="1" x14ac:dyDescent="0.3">
      <c r="A471" s="60"/>
      <c r="B471" s="159"/>
      <c r="C471" s="14"/>
      <c r="D471" s="14"/>
      <c r="E471" s="6"/>
      <c r="F471" s="6"/>
      <c r="G471" s="6"/>
      <c r="H471" s="6"/>
      <c r="I471" s="6"/>
      <c r="J471" s="6"/>
      <c r="K471" s="6"/>
      <c r="L471" s="16"/>
      <c r="M471" s="16"/>
      <c r="N471" s="284" t="s">
        <v>5</v>
      </c>
    </row>
    <row r="472" spans="1:24" hidden="1" x14ac:dyDescent="0.3">
      <c r="A472" s="60"/>
      <c r="B472" s="159"/>
      <c r="C472" s="14"/>
      <c r="D472" s="14"/>
      <c r="E472" s="6"/>
      <c r="F472" s="6"/>
      <c r="G472" s="6"/>
      <c r="H472" s="6"/>
      <c r="I472" s="6"/>
      <c r="J472" s="6"/>
      <c r="K472" s="6"/>
      <c r="L472" s="16"/>
      <c r="M472" s="16"/>
      <c r="N472" s="284"/>
    </row>
    <row r="473" spans="1:24" hidden="1" x14ac:dyDescent="0.3">
      <c r="A473" s="62"/>
      <c r="B473" s="159"/>
      <c r="C473" s="14"/>
      <c r="D473" s="14"/>
      <c r="E473" s="6"/>
      <c r="F473" s="6"/>
      <c r="G473" s="6"/>
      <c r="H473" s="6"/>
      <c r="I473" s="6"/>
      <c r="J473" s="6"/>
      <c r="K473" s="6"/>
      <c r="L473" s="16"/>
      <c r="M473" s="16"/>
      <c r="O473" s="282" t="s">
        <v>14</v>
      </c>
      <c r="P473" s="282" t="s">
        <v>15</v>
      </c>
      <c r="Q473" s="282" t="s">
        <v>16</v>
      </c>
      <c r="R473" s="282" t="s">
        <v>17</v>
      </c>
      <c r="S473" s="282" t="s">
        <v>18</v>
      </c>
      <c r="U473" s="282" t="s">
        <v>19</v>
      </c>
      <c r="V473" s="282" t="s">
        <v>20</v>
      </c>
      <c r="W473" s="282" t="s">
        <v>21</v>
      </c>
      <c r="X473" s="282" t="s">
        <v>22</v>
      </c>
    </row>
    <row r="474" spans="1:24" ht="15" thickBot="1" x14ac:dyDescent="0.35">
      <c r="A474" s="61" t="s">
        <v>188</v>
      </c>
      <c r="B474" s="159" t="s">
        <v>188</v>
      </c>
      <c r="C474" s="14"/>
      <c r="D474" s="18"/>
      <c r="E474" s="19"/>
      <c r="F474" s="19"/>
      <c r="G474" s="19"/>
      <c r="H474" s="19"/>
      <c r="I474" s="19"/>
      <c r="J474" s="19"/>
      <c r="K474" s="19"/>
      <c r="L474" s="20"/>
      <c r="M474" s="16"/>
      <c r="O474" s="282">
        <v>1000</v>
      </c>
      <c r="P474" s="282" t="str">
        <f>G458</f>
        <v>Enter Data</v>
      </c>
      <c r="Q474" s="282">
        <v>300</v>
      </c>
      <c r="R474" s="282" t="e">
        <f>Q474-P474</f>
        <v>#VALUE!</v>
      </c>
      <c r="S474" s="282" t="e">
        <f>R474*$G$7/O474*1</f>
        <v>#VALUE!</v>
      </c>
      <c r="U474" s="282">
        <v>100</v>
      </c>
      <c r="V474" s="282" t="e">
        <f>R474/U474</f>
        <v>#VALUE!</v>
      </c>
      <c r="W474" s="282" t="e">
        <f>ROUNDUP(V474,0)</f>
        <v>#VALUE!</v>
      </c>
      <c r="X474" s="287" t="e">
        <f>S474/W474</f>
        <v>#VALUE!</v>
      </c>
    </row>
    <row r="475" spans="1:24" ht="15" thickBot="1" x14ac:dyDescent="0.35">
      <c r="A475" s="60" t="s">
        <v>188</v>
      </c>
      <c r="B475" s="159" t="s">
        <v>188</v>
      </c>
      <c r="C475" s="14"/>
      <c r="D475" s="6"/>
      <c r="E475" s="6"/>
      <c r="F475" s="6"/>
      <c r="G475" s="6"/>
      <c r="H475" s="6"/>
      <c r="I475" s="6"/>
      <c r="J475" s="6"/>
      <c r="K475" s="6"/>
      <c r="L475" s="6"/>
      <c r="M475" s="16"/>
    </row>
    <row r="476" spans="1:24" ht="8.4" customHeight="1" thickBot="1" x14ac:dyDescent="0.35">
      <c r="A476" s="60" t="s">
        <v>188</v>
      </c>
      <c r="B476" s="159" t="s">
        <v>188</v>
      </c>
      <c r="C476" s="14"/>
      <c r="D476" s="11"/>
      <c r="E476" s="12"/>
      <c r="F476" s="12"/>
      <c r="G476" s="12"/>
      <c r="H476" s="12"/>
      <c r="I476" s="12"/>
      <c r="J476" s="12"/>
      <c r="K476" s="12"/>
      <c r="L476" s="13"/>
      <c r="M476" s="16"/>
    </row>
    <row r="477" spans="1:24" ht="18.600000000000001" thickBot="1" x14ac:dyDescent="0.4">
      <c r="A477" s="60" t="s">
        <v>188</v>
      </c>
      <c r="B477" s="159" t="s">
        <v>188</v>
      </c>
      <c r="C477" s="14"/>
      <c r="D477" s="14"/>
      <c r="E477" s="23" t="s">
        <v>91</v>
      </c>
      <c r="F477" s="6"/>
      <c r="G477" s="31" t="s">
        <v>183</v>
      </c>
      <c r="H477" s="24" t="s">
        <v>59</v>
      </c>
      <c r="I477" s="6"/>
      <c r="J477" s="6"/>
      <c r="K477" s="15" t="s">
        <v>7</v>
      </c>
      <c r="L477" s="16"/>
      <c r="M477" s="16"/>
    </row>
    <row r="478" spans="1:24" ht="312.45" customHeight="1" thickBot="1" x14ac:dyDescent="0.35">
      <c r="A478" s="60" t="s">
        <v>188</v>
      </c>
      <c r="B478" s="159" t="s">
        <v>188</v>
      </c>
      <c r="C478" s="14"/>
      <c r="D478" s="14"/>
      <c r="E478" s="6"/>
      <c r="F478" s="6"/>
      <c r="G478" s="6"/>
      <c r="H478" s="6"/>
      <c r="I478" s="6"/>
      <c r="J478" s="6"/>
      <c r="K478" s="2" t="str">
        <f>IF(AND(G477&gt;=O479,G477&lt;=P479),N479,IF(AND(G477&gt;=O480,G477&lt;=P480),N480,IF(AND(G477&gt;=O481,G477&lt;=P481),N481,IF(AND(G477&gt;=O482,G477&lt;=P482),N482,IF(AND(G477&gt;=O483,G477&lt;=P483),N483,IF(AND(G477&gt;=O484,G477&lt;=P484),N484,N485))))))</f>
        <v xml:space="preserve">Verify Data Entry - Enter 0 for N.N </v>
      </c>
      <c r="L478" s="16"/>
      <c r="M478" s="16"/>
      <c r="O478" s="282" t="s">
        <v>0</v>
      </c>
      <c r="P478" s="282" t="s">
        <v>1</v>
      </c>
    </row>
    <row r="479" spans="1:24" ht="404.4" hidden="1" customHeight="1" x14ac:dyDescent="0.3">
      <c r="A479" s="60"/>
      <c r="B479" s="159"/>
      <c r="C479" s="14"/>
      <c r="D479" s="14"/>
      <c r="E479" s="6"/>
      <c r="F479" s="6"/>
      <c r="G479" s="6"/>
      <c r="H479" s="6"/>
      <c r="I479" s="6"/>
      <c r="J479" s="6"/>
      <c r="K479" s="1"/>
      <c r="L479" s="16"/>
      <c r="M479" s="16"/>
      <c r="N479" s="284" t="s">
        <v>536</v>
      </c>
      <c r="O479" s="282">
        <v>0</v>
      </c>
      <c r="P479" s="282">
        <v>0.05</v>
      </c>
    </row>
    <row r="480" spans="1:24" ht="291" hidden="1" customHeight="1" x14ac:dyDescent="0.3">
      <c r="A480" s="60"/>
      <c r="B480" s="159"/>
      <c r="C480" s="14"/>
      <c r="D480" s="14"/>
      <c r="E480" s="6"/>
      <c r="F480" s="6"/>
      <c r="G480" s="6"/>
      <c r="H480" s="6"/>
      <c r="I480" s="6"/>
      <c r="J480" s="6"/>
      <c r="K480" s="1"/>
      <c r="L480" s="16"/>
      <c r="M480" s="16"/>
      <c r="N480" s="284" t="s">
        <v>537</v>
      </c>
      <c r="O480" s="282">
        <v>0.06</v>
      </c>
      <c r="P480" s="282">
        <v>0.34</v>
      </c>
    </row>
    <row r="481" spans="1:24" ht="309.60000000000002" hidden="1" customHeight="1" x14ac:dyDescent="0.3">
      <c r="A481" s="60"/>
      <c r="B481" s="159"/>
      <c r="C481" s="14"/>
      <c r="D481" s="14"/>
      <c r="E481" s="6"/>
      <c r="F481" s="6"/>
      <c r="G481" s="6"/>
      <c r="H481" s="6"/>
      <c r="I481" s="6"/>
      <c r="J481" s="6"/>
      <c r="K481" s="1"/>
      <c r="L481" s="16"/>
      <c r="M481" s="16"/>
      <c r="N481" s="284" t="s">
        <v>538</v>
      </c>
      <c r="O481" s="282">
        <v>0.35</v>
      </c>
      <c r="P481" s="282">
        <v>0.55000000000000004</v>
      </c>
    </row>
    <row r="482" spans="1:24" ht="172.8" hidden="1" x14ac:dyDescent="0.3">
      <c r="A482" s="60"/>
      <c r="B482" s="159"/>
      <c r="C482" s="14"/>
      <c r="D482" s="14"/>
      <c r="E482" s="6"/>
      <c r="F482" s="6"/>
      <c r="G482" s="6"/>
      <c r="H482" s="6"/>
      <c r="I482" s="6"/>
      <c r="J482" s="6"/>
      <c r="K482" s="1"/>
      <c r="L482" s="16"/>
      <c r="M482" s="16"/>
      <c r="N482" s="284" t="s">
        <v>534</v>
      </c>
      <c r="O482" s="282">
        <v>0.56000000000000005</v>
      </c>
      <c r="P482" s="282">
        <v>1</v>
      </c>
    </row>
    <row r="483" spans="1:24" ht="201.6" hidden="1" x14ac:dyDescent="0.3">
      <c r="A483" s="60"/>
      <c r="B483" s="159"/>
      <c r="C483" s="14"/>
      <c r="D483" s="14"/>
      <c r="E483" s="6"/>
      <c r="F483" s="6"/>
      <c r="G483" s="6"/>
      <c r="H483" s="6"/>
      <c r="I483" s="6"/>
      <c r="J483" s="6"/>
      <c r="K483" s="1"/>
      <c r="L483" s="16"/>
      <c r="M483" s="16"/>
      <c r="N483" s="284" t="s">
        <v>535</v>
      </c>
      <c r="O483" s="282">
        <v>1.01</v>
      </c>
      <c r="P483" s="282">
        <v>4</v>
      </c>
    </row>
    <row r="484" spans="1:24" ht="86.4" hidden="1" x14ac:dyDescent="0.3">
      <c r="A484" s="60"/>
      <c r="B484" s="159"/>
      <c r="C484" s="14"/>
      <c r="D484" s="14"/>
      <c r="E484" s="6"/>
      <c r="F484" s="6"/>
      <c r="G484" s="6"/>
      <c r="H484" s="6"/>
      <c r="I484" s="6"/>
      <c r="J484" s="6"/>
      <c r="K484" s="1"/>
      <c r="L484" s="16"/>
      <c r="M484" s="16"/>
      <c r="N484" s="284" t="s">
        <v>526</v>
      </c>
      <c r="O484" s="282">
        <v>4.01</v>
      </c>
      <c r="P484" s="282">
        <v>50000</v>
      </c>
    </row>
    <row r="485" spans="1:24" hidden="1" x14ac:dyDescent="0.3">
      <c r="A485" s="60"/>
      <c r="B485" s="159"/>
      <c r="C485" s="14"/>
      <c r="D485" s="14"/>
      <c r="E485" s="6"/>
      <c r="F485" s="6"/>
      <c r="G485" s="6"/>
      <c r="H485" s="6"/>
      <c r="I485" s="6"/>
      <c r="J485" s="6"/>
      <c r="L485" s="16"/>
      <c r="M485" s="16"/>
      <c r="N485" s="282" t="s">
        <v>351</v>
      </c>
    </row>
    <row r="486" spans="1:24" x14ac:dyDescent="0.3">
      <c r="A486" s="60" t="s">
        <v>188</v>
      </c>
      <c r="B486" s="159" t="s">
        <v>188</v>
      </c>
      <c r="C486" s="14"/>
      <c r="D486" s="14"/>
      <c r="E486" s="6"/>
      <c r="F486" s="6"/>
      <c r="G486" s="6"/>
      <c r="H486" s="6"/>
      <c r="I486" s="6"/>
      <c r="J486" s="6"/>
      <c r="K486" s="6"/>
      <c r="L486" s="16"/>
      <c r="M486" s="16"/>
    </row>
    <row r="487" spans="1:24" x14ac:dyDescent="0.3">
      <c r="A487" s="60" t="s">
        <v>188</v>
      </c>
      <c r="B487" s="159" t="s">
        <v>188</v>
      </c>
      <c r="C487" s="14"/>
      <c r="D487" s="14"/>
      <c r="E487" s="15" t="str">
        <f>IF(AND(G477&gt;=0,G477&lt;=0.6),N488,IF(AND(G477&gt;=0.6,G477&lt;=50),N489,N490))</f>
        <v>Verify Data Entry</v>
      </c>
      <c r="F487" s="6"/>
      <c r="G487" s="6"/>
      <c r="H487" s="6"/>
      <c r="I487" s="6"/>
      <c r="J487" s="6"/>
      <c r="K487" s="6"/>
      <c r="L487" s="16"/>
      <c r="M487" s="16"/>
    </row>
    <row r="488" spans="1:24" x14ac:dyDescent="0.3">
      <c r="A488" s="60" t="s">
        <v>188</v>
      </c>
      <c r="B488" s="159" t="s">
        <v>188</v>
      </c>
      <c r="C488" s="14"/>
      <c r="D488" s="14"/>
      <c r="E488" s="17">
        <f>IF(AND(E487=N488),X493,0)</f>
        <v>0</v>
      </c>
      <c r="F488" s="6" t="s">
        <v>80</v>
      </c>
      <c r="G488" s="4"/>
      <c r="H488" s="6"/>
      <c r="I488" s="6"/>
      <c r="J488" s="6"/>
      <c r="K488" s="6"/>
      <c r="L488" s="16"/>
      <c r="M488" s="16"/>
      <c r="N488" s="284" t="s">
        <v>311</v>
      </c>
    </row>
    <row r="489" spans="1:24" hidden="1" x14ac:dyDescent="0.3">
      <c r="A489" s="60"/>
      <c r="B489" s="159"/>
      <c r="C489" s="14"/>
      <c r="D489" s="14"/>
      <c r="E489" s="6"/>
      <c r="F489" s="6"/>
      <c r="G489" s="6"/>
      <c r="H489" s="6"/>
      <c r="I489" s="6"/>
      <c r="J489" s="6"/>
      <c r="K489" s="6"/>
      <c r="L489" s="16"/>
      <c r="M489" s="16"/>
      <c r="N489" s="284" t="s">
        <v>79</v>
      </c>
    </row>
    <row r="490" spans="1:24" x14ac:dyDescent="0.3">
      <c r="A490" s="60" t="s">
        <v>188</v>
      </c>
      <c r="B490" s="159" t="s">
        <v>188</v>
      </c>
      <c r="C490" s="14"/>
      <c r="D490" s="14"/>
      <c r="E490" s="15" t="s">
        <v>81</v>
      </c>
      <c r="F490" s="6"/>
      <c r="G490" s="6"/>
      <c r="H490" s="6"/>
      <c r="I490" s="6"/>
      <c r="J490" s="6"/>
      <c r="K490" s="6"/>
      <c r="L490" s="16"/>
      <c r="M490" s="16"/>
      <c r="N490" s="284" t="s">
        <v>5</v>
      </c>
    </row>
    <row r="491" spans="1:24" hidden="1" x14ac:dyDescent="0.3">
      <c r="A491" s="60"/>
      <c r="B491" s="159"/>
      <c r="C491" s="14"/>
      <c r="D491" s="14"/>
      <c r="E491" s="6"/>
      <c r="F491" s="6"/>
      <c r="G491" s="6"/>
      <c r="H491" s="6"/>
      <c r="I491" s="6"/>
      <c r="J491" s="6"/>
      <c r="K491" s="6"/>
      <c r="L491" s="16"/>
      <c r="M491" s="16"/>
      <c r="N491" s="284"/>
    </row>
    <row r="492" spans="1:24" hidden="1" x14ac:dyDescent="0.3">
      <c r="A492" s="62"/>
      <c r="B492" s="159"/>
      <c r="C492" s="14"/>
      <c r="D492" s="14"/>
      <c r="E492" s="6"/>
      <c r="F492" s="6"/>
      <c r="G492" s="6"/>
      <c r="H492" s="6"/>
      <c r="I492" s="6"/>
      <c r="J492" s="6"/>
      <c r="K492" s="6"/>
      <c r="L492" s="16"/>
      <c r="M492" s="16"/>
      <c r="O492" s="282" t="s">
        <v>14</v>
      </c>
      <c r="P492" s="282" t="s">
        <v>15</v>
      </c>
      <c r="Q492" s="282" t="s">
        <v>16</v>
      </c>
      <c r="R492" s="282" t="s">
        <v>17</v>
      </c>
      <c r="S492" s="282" t="s">
        <v>18</v>
      </c>
      <c r="U492" s="282" t="s">
        <v>19</v>
      </c>
      <c r="V492" s="282" t="s">
        <v>20</v>
      </c>
      <c r="W492" s="282" t="s">
        <v>21</v>
      </c>
      <c r="X492" s="282" t="s">
        <v>22</v>
      </c>
    </row>
    <row r="493" spans="1:24" x14ac:dyDescent="0.3">
      <c r="A493" s="61" t="s">
        <v>188</v>
      </c>
      <c r="B493" s="159" t="s">
        <v>188</v>
      </c>
      <c r="C493" s="14"/>
      <c r="D493" s="14"/>
      <c r="E493" s="6"/>
      <c r="F493" s="6"/>
      <c r="G493" s="6"/>
      <c r="H493" s="6"/>
      <c r="I493" s="6"/>
      <c r="J493" s="6"/>
      <c r="K493" s="6"/>
      <c r="L493" s="16"/>
      <c r="M493" s="16"/>
      <c r="O493" s="282">
        <v>100</v>
      </c>
      <c r="P493" s="282">
        <v>0</v>
      </c>
      <c r="Q493" s="282">
        <v>0.02</v>
      </c>
      <c r="R493" s="282">
        <f>Q493-P493</f>
        <v>0.02</v>
      </c>
      <c r="S493" s="282" t="e">
        <f>R493*$G$7/O493*1</f>
        <v>#VALUE!</v>
      </c>
      <c r="U493" s="282">
        <v>0.02</v>
      </c>
      <c r="V493" s="282">
        <f>R493/U493</f>
        <v>1</v>
      </c>
      <c r="W493" s="282">
        <f>ROUNDUP(V493,0)</f>
        <v>1</v>
      </c>
      <c r="X493" s="285" t="e">
        <f>S493/W493</f>
        <v>#VALUE!</v>
      </c>
    </row>
    <row r="494" spans="1:24" x14ac:dyDescent="0.3">
      <c r="A494" s="60" t="s">
        <v>188</v>
      </c>
      <c r="B494" s="159" t="s">
        <v>188</v>
      </c>
      <c r="C494" s="14"/>
      <c r="D494" s="14"/>
      <c r="E494" s="15" t="str">
        <f>IF(AND(G477&gt;=0,G477&lt;=0.6),N495,IF(AND(G477&gt;=0.6,G477&lt;=50),N496,N497))</f>
        <v>Verify Data Entry</v>
      </c>
      <c r="F494" s="6"/>
      <c r="G494" s="6"/>
      <c r="H494" s="6"/>
      <c r="I494" s="6"/>
      <c r="J494" s="6"/>
      <c r="K494" s="6"/>
      <c r="L494" s="16"/>
      <c r="M494" s="16"/>
    </row>
    <row r="495" spans="1:24" x14ac:dyDescent="0.3">
      <c r="A495" s="60" t="s">
        <v>188</v>
      </c>
      <c r="B495" s="159" t="s">
        <v>188</v>
      </c>
      <c r="C495" s="14"/>
      <c r="D495" s="14"/>
      <c r="E495" s="17">
        <f>IF(AND(E494=N495),X500,0)</f>
        <v>0</v>
      </c>
      <c r="F495" s="6" t="s">
        <v>80</v>
      </c>
      <c r="G495" s="4"/>
      <c r="H495" s="6"/>
      <c r="I495" s="6"/>
      <c r="J495" s="6"/>
      <c r="K495" s="6"/>
      <c r="L495" s="16"/>
      <c r="M495" s="16"/>
      <c r="N495" s="284" t="s">
        <v>312</v>
      </c>
    </row>
    <row r="496" spans="1:24" hidden="1" x14ac:dyDescent="0.3">
      <c r="A496" s="60"/>
      <c r="B496" s="159"/>
      <c r="C496" s="14"/>
      <c r="D496" s="14"/>
      <c r="E496" s="6"/>
      <c r="F496" s="6"/>
      <c r="G496" s="6"/>
      <c r="H496" s="6"/>
      <c r="I496" s="6"/>
      <c r="J496" s="6"/>
      <c r="K496" s="6"/>
      <c r="L496" s="16"/>
      <c r="M496" s="16"/>
      <c r="N496" s="284" t="s">
        <v>79</v>
      </c>
    </row>
    <row r="497" spans="1:24" hidden="1" x14ac:dyDescent="0.3">
      <c r="A497" s="60"/>
      <c r="B497" s="159"/>
      <c r="C497" s="14"/>
      <c r="D497" s="14"/>
      <c r="E497" s="15"/>
      <c r="F497" s="6"/>
      <c r="G497" s="6"/>
      <c r="H497" s="6"/>
      <c r="I497" s="6"/>
      <c r="J497" s="6"/>
      <c r="K497" s="6"/>
      <c r="L497" s="16"/>
      <c r="M497" s="16"/>
      <c r="N497" s="284" t="s">
        <v>5</v>
      </c>
    </row>
    <row r="498" spans="1:24" hidden="1" x14ac:dyDescent="0.3">
      <c r="A498" s="60"/>
      <c r="B498" s="159"/>
      <c r="C498" s="14"/>
      <c r="D498" s="14"/>
      <c r="E498" s="6"/>
      <c r="F498" s="6"/>
      <c r="G498" s="6"/>
      <c r="H498" s="6"/>
      <c r="I498" s="6"/>
      <c r="J498" s="6"/>
      <c r="K498" s="6"/>
      <c r="L498" s="16"/>
      <c r="M498" s="16"/>
      <c r="N498" s="284"/>
    </row>
    <row r="499" spans="1:24" hidden="1" x14ac:dyDescent="0.3">
      <c r="A499" s="62"/>
      <c r="B499" s="159"/>
      <c r="C499" s="14"/>
      <c r="D499" s="14"/>
      <c r="E499" s="6"/>
      <c r="F499" s="6"/>
      <c r="G499" s="6"/>
      <c r="H499" s="6"/>
      <c r="I499" s="6"/>
      <c r="J499" s="6"/>
      <c r="K499" s="6"/>
      <c r="L499" s="16"/>
      <c r="M499" s="16"/>
      <c r="O499" s="282" t="s">
        <v>14</v>
      </c>
      <c r="P499" s="282" t="s">
        <v>15</v>
      </c>
      <c r="Q499" s="282" t="s">
        <v>16</v>
      </c>
      <c r="R499" s="282" t="s">
        <v>17</v>
      </c>
      <c r="S499" s="282" t="s">
        <v>18</v>
      </c>
      <c r="U499" s="282" t="s">
        <v>19</v>
      </c>
      <c r="V499" s="282" t="s">
        <v>20</v>
      </c>
      <c r="W499" s="282" t="s">
        <v>21</v>
      </c>
      <c r="X499" s="282" t="s">
        <v>22</v>
      </c>
    </row>
    <row r="500" spans="1:24" hidden="1" x14ac:dyDescent="0.3">
      <c r="B500" s="159"/>
      <c r="C500" s="14"/>
      <c r="D500" s="14"/>
      <c r="E500" s="6"/>
      <c r="F500" s="6"/>
      <c r="G500" s="6"/>
      <c r="H500" s="6"/>
      <c r="I500" s="6"/>
      <c r="J500" s="6"/>
      <c r="K500" s="6"/>
      <c r="L500" s="16"/>
      <c r="M500" s="16"/>
      <c r="O500" s="282">
        <v>7.57</v>
      </c>
      <c r="P500" s="282">
        <v>0</v>
      </c>
      <c r="Q500" s="282">
        <v>0.02</v>
      </c>
      <c r="R500" s="282">
        <f>Q500-P500</f>
        <v>0.02</v>
      </c>
      <c r="S500" s="282" t="e">
        <f>R500*$G$7/O500*1</f>
        <v>#VALUE!</v>
      </c>
      <c r="U500" s="282">
        <v>0.02</v>
      </c>
      <c r="V500" s="282">
        <f>R500/U500</f>
        <v>1</v>
      </c>
      <c r="W500" s="282">
        <f>ROUNDUP(V500,0)</f>
        <v>1</v>
      </c>
      <c r="X500" s="285" t="e">
        <f>S500/W500</f>
        <v>#VALUE!</v>
      </c>
    </row>
    <row r="501" spans="1:24" hidden="1" x14ac:dyDescent="0.3">
      <c r="A501" s="60"/>
      <c r="B501" s="159"/>
      <c r="C501" s="14"/>
      <c r="D501" s="14"/>
      <c r="E501" s="6"/>
      <c r="F501" s="6"/>
      <c r="G501" s="6"/>
      <c r="H501" s="6"/>
      <c r="I501" s="6"/>
      <c r="J501" s="6"/>
      <c r="K501" s="6"/>
      <c r="L501" s="16"/>
      <c r="M501" s="16"/>
    </row>
    <row r="502" spans="1:24" hidden="1" x14ac:dyDescent="0.3">
      <c r="B502" s="159"/>
      <c r="C502" s="14"/>
      <c r="D502" s="14"/>
      <c r="E502" s="6"/>
      <c r="F502" s="6"/>
      <c r="G502" s="6"/>
      <c r="H502" s="6"/>
      <c r="I502" s="6"/>
      <c r="J502" s="6"/>
      <c r="K502" s="6"/>
      <c r="L502" s="16"/>
      <c r="M502" s="16"/>
    </row>
    <row r="503" spans="1:24" hidden="1" x14ac:dyDescent="0.3">
      <c r="B503" s="159"/>
      <c r="C503" s="14"/>
      <c r="D503" s="14"/>
      <c r="E503" s="6"/>
      <c r="F503" s="6"/>
      <c r="G503" s="6"/>
      <c r="H503" s="6"/>
      <c r="I503" s="6"/>
      <c r="J503" s="6"/>
      <c r="K503" s="6"/>
      <c r="L503" s="16"/>
      <c r="M503" s="16"/>
    </row>
    <row r="504" spans="1:24" hidden="1" x14ac:dyDescent="0.3">
      <c r="B504" s="159"/>
      <c r="C504" s="14"/>
      <c r="D504" s="14"/>
      <c r="E504" s="6"/>
      <c r="F504" s="6"/>
      <c r="G504" s="6"/>
      <c r="H504" s="6"/>
      <c r="I504" s="6"/>
      <c r="J504" s="6"/>
      <c r="K504" s="6"/>
      <c r="L504" s="16"/>
      <c r="M504" s="16"/>
    </row>
    <row r="505" spans="1:24" ht="15" thickBot="1" x14ac:dyDescent="0.35">
      <c r="A505" s="61" t="s">
        <v>188</v>
      </c>
      <c r="B505" s="159" t="s">
        <v>188</v>
      </c>
      <c r="C505" s="14"/>
      <c r="D505" s="18"/>
      <c r="E505" s="19"/>
      <c r="F505" s="19"/>
      <c r="G505" s="19"/>
      <c r="H505" s="19"/>
      <c r="I505" s="19"/>
      <c r="J505" s="19"/>
      <c r="K505" s="19"/>
      <c r="L505" s="20"/>
      <c r="M505" s="16"/>
    </row>
    <row r="506" spans="1:24" ht="15" thickBot="1" x14ac:dyDescent="0.35">
      <c r="A506" s="60" t="s">
        <v>188</v>
      </c>
      <c r="B506" s="159" t="s">
        <v>188</v>
      </c>
      <c r="C506" s="14"/>
      <c r="D506" s="6"/>
      <c r="E506" s="6"/>
      <c r="F506" s="6"/>
      <c r="G506" s="6"/>
      <c r="H506" s="6"/>
      <c r="I506" s="6"/>
      <c r="J506" s="6"/>
      <c r="K506" s="6"/>
      <c r="L506" s="6"/>
      <c r="M506" s="16"/>
    </row>
    <row r="507" spans="1:24" ht="8.4" customHeight="1" thickBot="1" x14ac:dyDescent="0.35">
      <c r="A507" s="60" t="s">
        <v>188</v>
      </c>
      <c r="B507" s="159" t="s">
        <v>188</v>
      </c>
      <c r="C507" s="14"/>
      <c r="D507" s="11"/>
      <c r="E507" s="12"/>
      <c r="F507" s="12"/>
      <c r="G507" s="12"/>
      <c r="H507" s="12"/>
      <c r="I507" s="12"/>
      <c r="J507" s="12"/>
      <c r="K507" s="12"/>
      <c r="L507" s="13"/>
      <c r="M507" s="16"/>
    </row>
    <row r="508" spans="1:24" ht="18.600000000000001" thickBot="1" x14ac:dyDescent="0.4">
      <c r="A508" s="60" t="s">
        <v>188</v>
      </c>
      <c r="B508" s="159" t="s">
        <v>188</v>
      </c>
      <c r="C508" s="14"/>
      <c r="D508" s="14"/>
      <c r="E508" s="23" t="s">
        <v>95</v>
      </c>
      <c r="F508" s="6"/>
      <c r="G508" s="31" t="s">
        <v>183</v>
      </c>
      <c r="H508" s="24" t="s">
        <v>59</v>
      </c>
      <c r="I508" s="6"/>
      <c r="J508" s="6"/>
      <c r="K508" s="15" t="s">
        <v>7</v>
      </c>
      <c r="L508" s="16"/>
      <c r="M508" s="16"/>
    </row>
    <row r="509" spans="1:24" ht="169.95" customHeight="1" thickBot="1" x14ac:dyDescent="0.35">
      <c r="A509" s="60" t="s">
        <v>188</v>
      </c>
      <c r="B509" s="159" t="s">
        <v>188</v>
      </c>
      <c r="C509" s="14"/>
      <c r="D509" s="14"/>
      <c r="E509" s="6"/>
      <c r="F509" s="6"/>
      <c r="G509" s="6"/>
      <c r="H509" s="6"/>
      <c r="I509" s="6"/>
      <c r="J509" s="6"/>
      <c r="K509" s="2" t="str">
        <f>IF(AND(G508&gt;=O510,G508&lt;=P510),N510,IF(AND(G508&gt;=O511,G508&lt;=P511),N511,IF(AND(G508&gt;=O512,G508&lt;=P512),N512,IF(AND(G508&gt;=O513,G508&lt;=P513),N513,IF(AND(G508&gt;=O514,G508&lt;=P514),N514,IF(AND(G508&gt;=O515,G508&lt;=P515),N515,N516))))))</f>
        <v xml:space="preserve">Verify Data Entry - Enter 0 for N.N </v>
      </c>
      <c r="L509" s="16"/>
      <c r="M509" s="16"/>
      <c r="O509" s="282" t="s">
        <v>0</v>
      </c>
      <c r="P509" s="282" t="s">
        <v>1</v>
      </c>
    </row>
    <row r="510" spans="1:24" ht="129.6" hidden="1" x14ac:dyDescent="0.3">
      <c r="A510" s="60"/>
      <c r="B510" s="159"/>
      <c r="C510" s="14"/>
      <c r="D510" s="14"/>
      <c r="E510" s="6"/>
      <c r="F510" s="6"/>
      <c r="G510" s="6"/>
      <c r="H510" s="6"/>
      <c r="I510" s="6"/>
      <c r="J510" s="6"/>
      <c r="K510" s="1"/>
      <c r="L510" s="16"/>
      <c r="M510" s="16"/>
      <c r="N510" s="284" t="s">
        <v>527</v>
      </c>
      <c r="O510" s="282">
        <v>0</v>
      </c>
      <c r="P510" s="282">
        <v>0.1</v>
      </c>
    </row>
    <row r="511" spans="1:24" ht="129.6" hidden="1" x14ac:dyDescent="0.3">
      <c r="A511" s="60"/>
      <c r="B511" s="159"/>
      <c r="C511" s="14"/>
      <c r="D511" s="14"/>
      <c r="E511" s="6"/>
      <c r="F511" s="6"/>
      <c r="G511" s="6"/>
      <c r="H511" s="6"/>
      <c r="I511" s="6"/>
      <c r="J511" s="6"/>
      <c r="K511" s="1"/>
      <c r="L511" s="16"/>
      <c r="M511" s="16"/>
      <c r="N511" s="284" t="s">
        <v>528</v>
      </c>
      <c r="O511" s="282">
        <v>0.11</v>
      </c>
      <c r="P511" s="282">
        <v>3</v>
      </c>
    </row>
    <row r="512" spans="1:24" ht="129.6" hidden="1" x14ac:dyDescent="0.3">
      <c r="A512" s="60"/>
      <c r="B512" s="159"/>
      <c r="C512" s="14"/>
      <c r="D512" s="14"/>
      <c r="E512" s="6"/>
      <c r="F512" s="6"/>
      <c r="G512" s="6"/>
      <c r="H512" s="6"/>
      <c r="I512" s="6"/>
      <c r="J512" s="6"/>
      <c r="K512" s="1"/>
      <c r="L512" s="16"/>
      <c r="M512" s="16"/>
      <c r="N512" s="284" t="s">
        <v>122</v>
      </c>
      <c r="O512" s="282">
        <v>3.01</v>
      </c>
      <c r="P512" s="282">
        <v>10</v>
      </c>
    </row>
    <row r="513" spans="1:24" ht="129.6" hidden="1" x14ac:dyDescent="0.3">
      <c r="A513" s="60"/>
      <c r="B513" s="159"/>
      <c r="C513" s="14"/>
      <c r="D513" s="14"/>
      <c r="E513" s="6"/>
      <c r="F513" s="6"/>
      <c r="G513" s="6"/>
      <c r="H513" s="6"/>
      <c r="I513" s="6"/>
      <c r="J513" s="6"/>
      <c r="K513" s="1"/>
      <c r="L513" s="16"/>
      <c r="M513" s="16"/>
      <c r="N513" s="284" t="s">
        <v>96</v>
      </c>
      <c r="O513" s="282">
        <v>10.01</v>
      </c>
      <c r="P513" s="282">
        <v>30</v>
      </c>
    </row>
    <row r="514" spans="1:24" ht="129.6" hidden="1" x14ac:dyDescent="0.3">
      <c r="A514" s="60"/>
      <c r="B514" s="159"/>
      <c r="C514" s="14"/>
      <c r="D514" s="14"/>
      <c r="E514" s="6"/>
      <c r="F514" s="6"/>
      <c r="G514" s="6"/>
      <c r="H514" s="6"/>
      <c r="I514" s="6"/>
      <c r="J514" s="6"/>
      <c r="K514" s="1"/>
      <c r="L514" s="16"/>
      <c r="M514" s="16"/>
      <c r="N514" s="284" t="s">
        <v>123</v>
      </c>
      <c r="O514" s="282">
        <v>30.01</v>
      </c>
      <c r="P514" s="282">
        <v>100</v>
      </c>
    </row>
    <row r="515" spans="1:24" ht="144" hidden="1" x14ac:dyDescent="0.3">
      <c r="A515" s="60"/>
      <c r="B515" s="159"/>
      <c r="C515" s="14"/>
      <c r="D515" s="14"/>
      <c r="E515" s="6"/>
      <c r="F515" s="6"/>
      <c r="G515" s="6"/>
      <c r="H515" s="6"/>
      <c r="I515" s="6"/>
      <c r="J515" s="6"/>
      <c r="K515" s="1"/>
      <c r="L515" s="16"/>
      <c r="M515" s="16"/>
      <c r="N515" s="284" t="s">
        <v>124</v>
      </c>
      <c r="O515" s="282">
        <v>100.01</v>
      </c>
      <c r="P515" s="282">
        <v>200</v>
      </c>
    </row>
    <row r="516" spans="1:24" hidden="1" x14ac:dyDescent="0.3">
      <c r="A516" s="60"/>
      <c r="B516" s="159"/>
      <c r="C516" s="14"/>
      <c r="D516" s="14"/>
      <c r="E516" s="6"/>
      <c r="F516" s="6"/>
      <c r="G516" s="6"/>
      <c r="H516" s="6"/>
      <c r="I516" s="6"/>
      <c r="J516" s="6"/>
      <c r="L516" s="16"/>
      <c r="M516" s="16"/>
      <c r="N516" s="282" t="s">
        <v>351</v>
      </c>
    </row>
    <row r="517" spans="1:24" x14ac:dyDescent="0.3">
      <c r="A517" s="60" t="s">
        <v>188</v>
      </c>
      <c r="B517" s="159" t="s">
        <v>188</v>
      </c>
      <c r="C517" s="14"/>
      <c r="D517" s="14"/>
      <c r="E517" s="6"/>
      <c r="F517" s="6"/>
      <c r="G517" s="6"/>
      <c r="H517" s="6"/>
      <c r="I517" s="6"/>
      <c r="J517" s="6"/>
      <c r="K517" s="6"/>
      <c r="L517" s="16"/>
      <c r="M517" s="16"/>
    </row>
    <row r="518" spans="1:24" ht="85.2" customHeight="1" x14ac:dyDescent="0.3">
      <c r="A518" s="60" t="s">
        <v>188</v>
      </c>
      <c r="B518" s="159" t="s">
        <v>188</v>
      </c>
      <c r="C518" s="14"/>
      <c r="D518" s="14"/>
      <c r="E518" s="353" t="str">
        <f>IF(AND(G508&gt;=0,G508&lt;=2),N519,IF(AND(G508&gt;=2,G508&lt;=200),N520,N521))</f>
        <v>Verify Data Entry</v>
      </c>
      <c r="F518" s="353"/>
      <c r="G518" s="353"/>
      <c r="H518" s="353"/>
      <c r="I518" s="353"/>
      <c r="J518" s="353"/>
      <c r="K518" s="353"/>
      <c r="L518" s="16"/>
      <c r="M518" s="16"/>
    </row>
    <row r="519" spans="1:24" ht="100.8" hidden="1" x14ac:dyDescent="0.3">
      <c r="A519" s="60"/>
      <c r="B519" s="159"/>
      <c r="C519" s="14"/>
      <c r="D519" s="14"/>
      <c r="E519" s="17"/>
      <c r="F519" s="6"/>
      <c r="G519" s="4"/>
      <c r="H519" s="6"/>
      <c r="I519" s="6"/>
      <c r="J519" s="6"/>
      <c r="K519" s="6"/>
      <c r="L519" s="16"/>
      <c r="M519" s="16"/>
      <c r="N519" s="284" t="s">
        <v>191</v>
      </c>
    </row>
    <row r="520" spans="1:24" hidden="1" x14ac:dyDescent="0.3">
      <c r="A520" s="60"/>
      <c r="B520" s="159"/>
      <c r="C520" s="14"/>
      <c r="D520" s="14"/>
      <c r="E520" s="6"/>
      <c r="F520" s="6"/>
      <c r="G520" s="6"/>
      <c r="H520" s="6"/>
      <c r="I520" s="6"/>
      <c r="J520" s="6"/>
      <c r="K520" s="6"/>
      <c r="L520" s="16"/>
      <c r="M520" s="16"/>
      <c r="N520" s="284" t="s">
        <v>66</v>
      </c>
    </row>
    <row r="521" spans="1:24" hidden="1" x14ac:dyDescent="0.3">
      <c r="A521" s="60"/>
      <c r="B521" s="159"/>
      <c r="C521" s="14"/>
      <c r="D521" s="14"/>
      <c r="E521" s="6"/>
      <c r="F521" s="6"/>
      <c r="G521" s="6"/>
      <c r="H521" s="6"/>
      <c r="I521" s="6"/>
      <c r="J521" s="6"/>
      <c r="K521" s="6"/>
      <c r="L521" s="16"/>
      <c r="M521" s="16"/>
      <c r="N521" s="284" t="s">
        <v>5</v>
      </c>
    </row>
    <row r="522" spans="1:24" hidden="1" x14ac:dyDescent="0.3">
      <c r="A522" s="60"/>
      <c r="B522" s="159"/>
      <c r="C522" s="14"/>
      <c r="D522" s="14"/>
      <c r="E522" s="6"/>
      <c r="F522" s="6"/>
      <c r="G522" s="6"/>
      <c r="H522" s="6"/>
      <c r="I522" s="6"/>
      <c r="J522" s="6"/>
      <c r="K522" s="6"/>
      <c r="L522" s="16"/>
      <c r="M522" s="16"/>
      <c r="N522" s="284"/>
    </row>
    <row r="523" spans="1:24" ht="15" thickBot="1" x14ac:dyDescent="0.35">
      <c r="A523" s="61" t="s">
        <v>188</v>
      </c>
      <c r="B523" s="159" t="s">
        <v>188</v>
      </c>
      <c r="C523" s="14"/>
      <c r="D523" s="18"/>
      <c r="E523" s="19"/>
      <c r="F523" s="19"/>
      <c r="G523" s="19"/>
      <c r="H523" s="19"/>
      <c r="I523" s="19"/>
      <c r="J523" s="19"/>
      <c r="K523" s="19"/>
      <c r="L523" s="20"/>
      <c r="M523" s="16"/>
      <c r="X523" s="285"/>
    </row>
    <row r="524" spans="1:24" ht="15" thickBot="1" x14ac:dyDescent="0.35">
      <c r="A524" s="60" t="s">
        <v>188</v>
      </c>
      <c r="B524" s="159" t="s">
        <v>188</v>
      </c>
      <c r="C524" s="14"/>
      <c r="D524" s="6"/>
      <c r="E524" s="6"/>
      <c r="F524" s="6"/>
      <c r="G524" s="6"/>
      <c r="H524" s="6"/>
      <c r="I524" s="6"/>
      <c r="J524" s="6"/>
      <c r="K524" s="6"/>
      <c r="L524" s="6"/>
      <c r="M524" s="16"/>
    </row>
    <row r="525" spans="1:24" ht="8.4" customHeight="1" thickBot="1" x14ac:dyDescent="0.35">
      <c r="A525" s="60" t="s">
        <v>188</v>
      </c>
      <c r="B525" s="159" t="s">
        <v>188</v>
      </c>
      <c r="C525" s="14"/>
      <c r="D525" s="11"/>
      <c r="E525" s="12"/>
      <c r="F525" s="12"/>
      <c r="G525" s="12"/>
      <c r="H525" s="12"/>
      <c r="I525" s="12"/>
      <c r="J525" s="12"/>
      <c r="K525" s="12"/>
      <c r="L525" s="13"/>
      <c r="M525" s="16"/>
    </row>
    <row r="526" spans="1:24" ht="18.600000000000001" thickBot="1" x14ac:dyDescent="0.4">
      <c r="A526" s="60" t="s">
        <v>188</v>
      </c>
      <c r="B526" s="159" t="s">
        <v>188</v>
      </c>
      <c r="C526" s="14"/>
      <c r="D526" s="14"/>
      <c r="E526" s="23" t="s">
        <v>98</v>
      </c>
      <c r="F526" s="6"/>
      <c r="G526" s="31" t="s">
        <v>183</v>
      </c>
      <c r="H526" s="24" t="s">
        <v>59</v>
      </c>
      <c r="I526" s="6"/>
      <c r="J526" s="6"/>
      <c r="K526" s="15" t="s">
        <v>7</v>
      </c>
      <c r="L526" s="16"/>
      <c r="M526" s="16"/>
    </row>
    <row r="527" spans="1:24" ht="199.95" customHeight="1" thickBot="1" x14ac:dyDescent="0.35">
      <c r="A527" s="60" t="s">
        <v>188</v>
      </c>
      <c r="B527" s="159" t="s">
        <v>188</v>
      </c>
      <c r="C527" s="14"/>
      <c r="D527" s="14"/>
      <c r="E527" s="6"/>
      <c r="F527" s="6"/>
      <c r="G527" s="6"/>
      <c r="H527" s="6"/>
      <c r="I527" s="6"/>
      <c r="J527" s="6"/>
      <c r="K527" s="2" t="str">
        <f>IF(AND(G526&gt;=O528,G526&lt;=P528),N528,IF(AND(G526&gt;=O529,G526&lt;=P529),N529,IF(AND(G526&gt;=O530,G526&lt;=P530),N530,IF(AND(G526&gt;=O531,G526&lt;=P531),N531,IF(AND(G526&gt;=O532,G526&lt;=P532),N532,IF(AND(G526&gt;=O533,G526&lt;=P533),N533,IF(AND(G526&gt;=O534,G526&lt;=P534),N534,N535)))))))</f>
        <v xml:space="preserve">Verify Data Entry - Enter 0 for N.N </v>
      </c>
      <c r="L527" s="16"/>
      <c r="M527" s="16"/>
      <c r="O527" s="282" t="s">
        <v>0</v>
      </c>
      <c r="P527" s="282" t="s">
        <v>1</v>
      </c>
    </row>
    <row r="528" spans="1:24" ht="187.2" hidden="1" x14ac:dyDescent="0.3">
      <c r="A528" s="60"/>
      <c r="B528" s="159"/>
      <c r="C528" s="14"/>
      <c r="D528" s="14"/>
      <c r="E528" s="6"/>
      <c r="F528" s="6"/>
      <c r="G528" s="6"/>
      <c r="H528" s="6"/>
      <c r="I528" s="6"/>
      <c r="J528" s="6"/>
      <c r="K528" s="1"/>
      <c r="L528" s="16"/>
      <c r="M528" s="16"/>
      <c r="N528" s="284" t="s">
        <v>529</v>
      </c>
      <c r="O528" s="282">
        <v>0</v>
      </c>
      <c r="P528" s="282">
        <v>0.02</v>
      </c>
    </row>
    <row r="529" spans="1:24" ht="57.6" hidden="1" x14ac:dyDescent="0.3">
      <c r="A529" s="60"/>
      <c r="B529" s="159"/>
      <c r="C529" s="14"/>
      <c r="D529" s="14"/>
      <c r="E529" s="6"/>
      <c r="F529" s="6"/>
      <c r="G529" s="6"/>
      <c r="H529" s="6"/>
      <c r="I529" s="6"/>
      <c r="J529" s="6"/>
      <c r="K529" s="1"/>
      <c r="L529" s="16"/>
      <c r="M529" s="16"/>
      <c r="N529" s="284" t="s">
        <v>559</v>
      </c>
      <c r="O529" s="282">
        <v>0.03</v>
      </c>
      <c r="P529" s="282">
        <v>4.5</v>
      </c>
    </row>
    <row r="530" spans="1:24" ht="72" hidden="1" x14ac:dyDescent="0.3">
      <c r="A530" s="60"/>
      <c r="B530" s="159"/>
      <c r="C530" s="14"/>
      <c r="D530" s="14"/>
      <c r="E530" s="6"/>
      <c r="F530" s="6"/>
      <c r="G530" s="6"/>
      <c r="H530" s="6"/>
      <c r="I530" s="6"/>
      <c r="J530" s="6"/>
      <c r="K530" s="1"/>
      <c r="L530" s="16"/>
      <c r="M530" s="16"/>
      <c r="N530" s="284" t="s">
        <v>530</v>
      </c>
      <c r="O530" s="282">
        <v>4.51</v>
      </c>
      <c r="P530" s="282">
        <v>4.99</v>
      </c>
    </row>
    <row r="531" spans="1:24" ht="115.2" hidden="1" x14ac:dyDescent="0.3">
      <c r="A531" s="60"/>
      <c r="B531" s="159"/>
      <c r="C531" s="14"/>
      <c r="D531" s="14"/>
      <c r="E531" s="6"/>
      <c r="F531" s="6"/>
      <c r="G531" s="6"/>
      <c r="H531" s="6"/>
      <c r="I531" s="6"/>
      <c r="J531" s="6"/>
      <c r="K531" s="1"/>
      <c r="L531" s="16"/>
      <c r="M531" s="16"/>
      <c r="N531" s="284" t="s">
        <v>531</v>
      </c>
      <c r="O531" s="282">
        <v>5</v>
      </c>
      <c r="P531" s="282">
        <v>6</v>
      </c>
    </row>
    <row r="532" spans="1:24" ht="115.2" hidden="1" x14ac:dyDescent="0.3">
      <c r="A532" s="60"/>
      <c r="B532" s="159"/>
      <c r="C532" s="14"/>
      <c r="D532" s="14"/>
      <c r="E532" s="6"/>
      <c r="F532" s="6"/>
      <c r="G532" s="6"/>
      <c r="H532" s="6"/>
      <c r="I532" s="6"/>
      <c r="J532" s="6"/>
      <c r="K532" s="1"/>
      <c r="L532" s="16"/>
      <c r="M532" s="16"/>
      <c r="N532" s="284" t="s">
        <v>125</v>
      </c>
      <c r="O532" s="282">
        <v>6.01</v>
      </c>
      <c r="P532" s="282">
        <v>15</v>
      </c>
    </row>
    <row r="533" spans="1:24" ht="115.2" hidden="1" x14ac:dyDescent="0.3">
      <c r="A533" s="60"/>
      <c r="B533" s="159"/>
      <c r="C533" s="14"/>
      <c r="D533" s="14"/>
      <c r="E533" s="6"/>
      <c r="F533" s="6"/>
      <c r="G533" s="6"/>
      <c r="H533" s="6"/>
      <c r="I533" s="6"/>
      <c r="J533" s="6"/>
      <c r="K533" s="1"/>
      <c r="L533" s="16"/>
      <c r="M533" s="16"/>
      <c r="N533" s="284" t="s">
        <v>126</v>
      </c>
      <c r="O533" s="282">
        <v>15.01</v>
      </c>
      <c r="P533" s="282">
        <v>50</v>
      </c>
    </row>
    <row r="534" spans="1:24" ht="115.2" hidden="1" x14ac:dyDescent="0.3">
      <c r="A534" s="60"/>
      <c r="B534" s="159"/>
      <c r="C534" s="14"/>
      <c r="D534" s="14"/>
      <c r="E534" s="6"/>
      <c r="F534" s="6"/>
      <c r="G534" s="6"/>
      <c r="H534" s="6"/>
      <c r="I534" s="6"/>
      <c r="J534" s="6"/>
      <c r="K534" s="1"/>
      <c r="L534" s="16"/>
      <c r="M534" s="16"/>
      <c r="N534" s="284" t="s">
        <v>532</v>
      </c>
      <c r="O534" s="282">
        <v>50.01</v>
      </c>
      <c r="P534" s="282">
        <v>200</v>
      </c>
    </row>
    <row r="535" spans="1:24" hidden="1" x14ac:dyDescent="0.3">
      <c r="A535" s="60"/>
      <c r="B535" s="159"/>
      <c r="C535" s="14"/>
      <c r="D535" s="14"/>
      <c r="E535" s="6"/>
      <c r="F535" s="6"/>
      <c r="G535" s="6"/>
      <c r="H535" s="6"/>
      <c r="I535" s="6"/>
      <c r="J535" s="6"/>
      <c r="L535" s="16"/>
      <c r="M535" s="16"/>
      <c r="N535" s="282" t="s">
        <v>351</v>
      </c>
    </row>
    <row r="536" spans="1:24" x14ac:dyDescent="0.3">
      <c r="A536" s="60" t="s">
        <v>188</v>
      </c>
      <c r="B536" s="159" t="s">
        <v>188</v>
      </c>
      <c r="C536" s="14"/>
      <c r="D536" s="14"/>
      <c r="E536" s="6"/>
      <c r="F536" s="6"/>
      <c r="G536" s="6"/>
      <c r="H536" s="6"/>
      <c r="I536" s="6"/>
      <c r="J536" s="6"/>
      <c r="K536" s="6"/>
      <c r="L536" s="16"/>
      <c r="M536" s="16"/>
    </row>
    <row r="537" spans="1:24" x14ac:dyDescent="0.3">
      <c r="A537" s="60" t="s">
        <v>188</v>
      </c>
      <c r="B537" s="159" t="s">
        <v>188</v>
      </c>
      <c r="C537" s="14"/>
      <c r="D537" s="14"/>
      <c r="E537" s="15" t="str">
        <f>IF(AND(G526&gt;=0,G526&lt;=5),N538,IF(AND(G526&gt;=5,G526&lt;=200),N539,N540))</f>
        <v>Verify Data Entry</v>
      </c>
      <c r="F537" s="6"/>
      <c r="G537" s="6"/>
      <c r="H537" s="6"/>
      <c r="I537" s="6"/>
      <c r="J537" s="6"/>
      <c r="K537" s="6"/>
      <c r="L537" s="16"/>
      <c r="M537" s="16"/>
    </row>
    <row r="538" spans="1:24" ht="14.4" customHeight="1" x14ac:dyDescent="0.3">
      <c r="A538" s="60" t="s">
        <v>188</v>
      </c>
      <c r="B538" s="159" t="s">
        <v>188</v>
      </c>
      <c r="C538" s="14"/>
      <c r="D538" s="14"/>
      <c r="E538" s="17">
        <f>IF(AND(E537=N538),X543,0)</f>
        <v>0</v>
      </c>
      <c r="F538" s="6" t="s">
        <v>80</v>
      </c>
      <c r="G538" s="4" t="s">
        <v>11</v>
      </c>
      <c r="H538" s="6">
        <f>IF(AND(E537=N538),W543,0)</f>
        <v>0</v>
      </c>
      <c r="I538" s="6" t="s">
        <v>13</v>
      </c>
      <c r="J538" s="6"/>
      <c r="K538" s="6"/>
      <c r="L538" s="16"/>
      <c r="M538" s="16"/>
      <c r="N538" s="284" t="s">
        <v>99</v>
      </c>
    </row>
    <row r="539" spans="1:24" hidden="1" x14ac:dyDescent="0.3">
      <c r="A539" s="60"/>
      <c r="B539" s="159"/>
      <c r="C539" s="14"/>
      <c r="D539" s="14"/>
      <c r="E539" s="6"/>
      <c r="F539" s="6"/>
      <c r="G539" s="6"/>
      <c r="H539" s="6"/>
      <c r="I539" s="6"/>
      <c r="J539" s="6"/>
      <c r="K539" s="6"/>
      <c r="L539" s="16"/>
      <c r="M539" s="16"/>
      <c r="N539" s="284" t="s">
        <v>12</v>
      </c>
    </row>
    <row r="540" spans="1:24" hidden="1" x14ac:dyDescent="0.3">
      <c r="A540" s="60"/>
      <c r="B540" s="159"/>
      <c r="C540" s="14"/>
      <c r="D540" s="14"/>
      <c r="E540" s="6"/>
      <c r="F540" s="6"/>
      <c r="G540" s="6"/>
      <c r="H540" s="6"/>
      <c r="I540" s="6"/>
      <c r="J540" s="6"/>
      <c r="K540" s="6"/>
      <c r="L540" s="16"/>
      <c r="M540" s="16"/>
      <c r="N540" s="284" t="s">
        <v>5</v>
      </c>
    </row>
    <row r="541" spans="1:24" hidden="1" x14ac:dyDescent="0.3">
      <c r="A541" s="60"/>
      <c r="B541" s="159"/>
      <c r="C541" s="14"/>
      <c r="D541" s="14"/>
      <c r="E541" s="6"/>
      <c r="F541" s="6"/>
      <c r="G541" s="6"/>
      <c r="H541" s="6"/>
      <c r="I541" s="6"/>
      <c r="J541" s="6"/>
      <c r="K541" s="6"/>
      <c r="L541" s="16"/>
      <c r="M541" s="16"/>
      <c r="N541" s="284"/>
    </row>
    <row r="542" spans="1:24" hidden="1" x14ac:dyDescent="0.3">
      <c r="A542" s="62"/>
      <c r="B542" s="159"/>
      <c r="C542" s="14"/>
      <c r="D542" s="14"/>
      <c r="E542" s="6"/>
      <c r="F542" s="6"/>
      <c r="G542" s="6"/>
      <c r="H542" s="6"/>
      <c r="I542" s="6"/>
      <c r="J542" s="6"/>
      <c r="K542" s="6"/>
      <c r="L542" s="16"/>
      <c r="M542" s="16"/>
      <c r="O542" s="282" t="s">
        <v>14</v>
      </c>
      <c r="P542" s="282" t="s">
        <v>15</v>
      </c>
      <c r="Q542" s="282" t="s">
        <v>16</v>
      </c>
      <c r="R542" s="282" t="s">
        <v>17</v>
      </c>
      <c r="S542" s="282" t="s">
        <v>18</v>
      </c>
      <c r="U542" s="282" t="s">
        <v>19</v>
      </c>
      <c r="V542" s="282" t="s">
        <v>20</v>
      </c>
      <c r="W542" s="282" t="s">
        <v>21</v>
      </c>
      <c r="X542" s="282" t="s">
        <v>22</v>
      </c>
    </row>
    <row r="543" spans="1:24" ht="15" thickBot="1" x14ac:dyDescent="0.35">
      <c r="A543" s="61" t="s">
        <v>188</v>
      </c>
      <c r="B543" s="159" t="s">
        <v>188</v>
      </c>
      <c r="C543" s="14"/>
      <c r="D543" s="18"/>
      <c r="E543" s="19"/>
      <c r="F543" s="19"/>
      <c r="G543" s="19"/>
      <c r="H543" s="19"/>
      <c r="I543" s="19"/>
      <c r="J543" s="19"/>
      <c r="K543" s="19"/>
      <c r="L543" s="20"/>
      <c r="M543" s="16"/>
      <c r="O543" s="282">
        <v>1000</v>
      </c>
      <c r="P543" s="282" t="str">
        <f>G526</f>
        <v>Enter Data</v>
      </c>
      <c r="Q543" s="282">
        <v>5</v>
      </c>
      <c r="R543" s="282" t="e">
        <f>Q543-P543</f>
        <v>#VALUE!</v>
      </c>
      <c r="S543" s="282" t="e">
        <f>R543*$G$7/O543*1</f>
        <v>#VALUE!</v>
      </c>
      <c r="U543" s="282">
        <v>2</v>
      </c>
      <c r="V543" s="282" t="e">
        <f>R543/U543</f>
        <v>#VALUE!</v>
      </c>
      <c r="W543" s="282" t="e">
        <f>ROUNDUP(V543,0)</f>
        <v>#VALUE!</v>
      </c>
      <c r="X543" s="285" t="e">
        <f>S543/W543</f>
        <v>#VALUE!</v>
      </c>
    </row>
    <row r="544" spans="1:24" ht="15" thickBot="1" x14ac:dyDescent="0.35">
      <c r="A544" s="60" t="s">
        <v>188</v>
      </c>
      <c r="B544" s="159" t="s">
        <v>188</v>
      </c>
      <c r="C544" s="14"/>
      <c r="D544" s="6"/>
      <c r="E544" s="6"/>
      <c r="F544" s="6"/>
      <c r="G544" s="6"/>
      <c r="H544" s="6"/>
      <c r="I544" s="6"/>
      <c r="J544" s="6"/>
      <c r="K544" s="6"/>
      <c r="L544" s="6"/>
      <c r="M544" s="16"/>
    </row>
    <row r="545" spans="1:24" ht="8.4" customHeight="1" thickBot="1" x14ac:dyDescent="0.35">
      <c r="A545" s="60" t="s">
        <v>188</v>
      </c>
      <c r="B545" s="159" t="s">
        <v>188</v>
      </c>
      <c r="C545" s="14"/>
      <c r="D545" s="11"/>
      <c r="E545" s="12"/>
      <c r="F545" s="12"/>
      <c r="G545" s="12"/>
      <c r="H545" s="12"/>
      <c r="I545" s="12"/>
      <c r="J545" s="12"/>
      <c r="K545" s="12"/>
      <c r="L545" s="13"/>
      <c r="M545" s="16"/>
    </row>
    <row r="546" spans="1:24" ht="18.600000000000001" thickBot="1" x14ac:dyDescent="0.4">
      <c r="A546" s="60" t="s">
        <v>188</v>
      </c>
      <c r="B546" s="159" t="s">
        <v>188</v>
      </c>
      <c r="C546" s="14"/>
      <c r="D546" s="14"/>
      <c r="E546" s="23" t="s">
        <v>100</v>
      </c>
      <c r="F546" s="6"/>
      <c r="G546" s="31" t="s">
        <v>183</v>
      </c>
      <c r="H546" s="24" t="s">
        <v>59</v>
      </c>
      <c r="I546" s="6"/>
      <c r="J546" s="6"/>
      <c r="K546" s="15" t="s">
        <v>7</v>
      </c>
      <c r="L546" s="16"/>
      <c r="M546" s="16"/>
    </row>
    <row r="547" spans="1:24" ht="204" customHeight="1" thickBot="1" x14ac:dyDescent="0.35">
      <c r="A547" s="60" t="s">
        <v>188</v>
      </c>
      <c r="B547" s="159" t="s">
        <v>188</v>
      </c>
      <c r="C547" s="14"/>
      <c r="D547" s="14"/>
      <c r="E547" s="6"/>
      <c r="F547" s="6"/>
      <c r="G547" s="6"/>
      <c r="H547" s="6"/>
      <c r="I547" s="6"/>
      <c r="J547" s="6"/>
      <c r="K547" s="2" t="str">
        <f>IF(AND(G546&gt;=O548,G546&lt;=P548),N548,IF(AND(G546&gt;=O549,G546&lt;=P549),N549,IF(AND(G546&gt;=O550,G546&lt;=P550),N550,IF(AND(G546&gt;=O551,G546&lt;=P551),N551,IF(AND(G546&gt;=O552,G546&lt;=P552),N552,IF(AND(G546&gt;=O553,G546&lt;=P553),N553,N554))))))</f>
        <v xml:space="preserve">Verify Data Entry - Enter 0 for N.N </v>
      </c>
      <c r="L547" s="16"/>
      <c r="M547" s="16"/>
      <c r="N547" s="286"/>
      <c r="O547" s="282" t="s">
        <v>0</v>
      </c>
      <c r="P547" s="282" t="s">
        <v>1</v>
      </c>
    </row>
    <row r="548" spans="1:24" ht="303" hidden="1" customHeight="1" x14ac:dyDescent="0.3">
      <c r="A548" s="60"/>
      <c r="B548" s="159"/>
      <c r="C548" s="14"/>
      <c r="D548" s="14"/>
      <c r="E548" s="6"/>
      <c r="F548" s="6"/>
      <c r="G548" s="6"/>
      <c r="H548" s="6"/>
      <c r="I548" s="6"/>
      <c r="J548" s="6"/>
      <c r="K548" s="1"/>
      <c r="L548" s="16"/>
      <c r="M548" s="16"/>
      <c r="N548" s="284" t="s">
        <v>365</v>
      </c>
      <c r="O548" s="282">
        <v>0</v>
      </c>
      <c r="P548" s="282">
        <v>0.05</v>
      </c>
    </row>
    <row r="549" spans="1:24" ht="115.2" hidden="1" x14ac:dyDescent="0.3">
      <c r="A549" s="60"/>
      <c r="B549" s="159"/>
      <c r="C549" s="14"/>
      <c r="D549" s="14"/>
      <c r="E549" s="6"/>
      <c r="F549" s="6"/>
      <c r="G549" s="6"/>
      <c r="H549" s="6"/>
      <c r="I549" s="6"/>
      <c r="J549" s="6"/>
      <c r="K549" s="1"/>
      <c r="L549" s="16"/>
      <c r="M549" s="16"/>
      <c r="N549" s="284" t="s">
        <v>391</v>
      </c>
      <c r="O549" s="282">
        <v>0.06</v>
      </c>
      <c r="P549" s="282">
        <v>10</v>
      </c>
    </row>
    <row r="550" spans="1:24" ht="187.2" hidden="1" x14ac:dyDescent="0.3">
      <c r="A550" s="60"/>
      <c r="B550" s="159"/>
      <c r="C550" s="14"/>
      <c r="D550" s="14"/>
      <c r="E550" s="6"/>
      <c r="F550" s="6"/>
      <c r="G550" s="6"/>
      <c r="H550" s="6"/>
      <c r="I550" s="6"/>
      <c r="J550" s="6"/>
      <c r="K550" s="1"/>
      <c r="L550" s="16"/>
      <c r="M550" s="16"/>
      <c r="N550" s="284" t="s">
        <v>127</v>
      </c>
      <c r="O550" s="282">
        <v>10.01</v>
      </c>
      <c r="P550" s="282">
        <v>40</v>
      </c>
    </row>
    <row r="551" spans="1:24" ht="187.2" hidden="1" x14ac:dyDescent="0.3">
      <c r="A551" s="60"/>
      <c r="B551" s="159"/>
      <c r="C551" s="14"/>
      <c r="D551" s="14"/>
      <c r="E551" s="6"/>
      <c r="F551" s="6"/>
      <c r="G551" s="6"/>
      <c r="H551" s="6"/>
      <c r="I551" s="6"/>
      <c r="J551" s="6"/>
      <c r="K551" s="1"/>
      <c r="L551" s="16"/>
      <c r="M551" s="16"/>
      <c r="N551" s="284" t="s">
        <v>128</v>
      </c>
      <c r="O551" s="282">
        <v>40.01</v>
      </c>
      <c r="P551" s="282">
        <v>80</v>
      </c>
    </row>
    <row r="552" spans="1:24" ht="187.2" hidden="1" x14ac:dyDescent="0.3">
      <c r="A552" s="60"/>
      <c r="B552" s="159"/>
      <c r="C552" s="14"/>
      <c r="D552" s="14"/>
      <c r="E552" s="6"/>
      <c r="F552" s="6"/>
      <c r="G552" s="6"/>
      <c r="H552" s="6"/>
      <c r="I552" s="6"/>
      <c r="J552" s="6"/>
      <c r="K552" s="1"/>
      <c r="L552" s="16"/>
      <c r="M552" s="16"/>
      <c r="N552" s="284" t="s">
        <v>129</v>
      </c>
      <c r="O552" s="282">
        <v>80.010000000000005</v>
      </c>
      <c r="P552" s="282">
        <v>100</v>
      </c>
    </row>
    <row r="553" spans="1:24" ht="172.8" hidden="1" x14ac:dyDescent="0.3">
      <c r="A553" s="60"/>
      <c r="B553" s="159"/>
      <c r="C553" s="14"/>
      <c r="D553" s="14"/>
      <c r="E553" s="6"/>
      <c r="F553" s="6"/>
      <c r="G553" s="6"/>
      <c r="H553" s="6"/>
      <c r="I553" s="6"/>
      <c r="J553" s="6"/>
      <c r="K553" s="1"/>
      <c r="L553" s="16"/>
      <c r="M553" s="16"/>
      <c r="N553" s="284" t="s">
        <v>101</v>
      </c>
      <c r="O553" s="282">
        <v>100.01</v>
      </c>
      <c r="P553" s="282">
        <v>250</v>
      </c>
    </row>
    <row r="554" spans="1:24" hidden="1" x14ac:dyDescent="0.3">
      <c r="A554" s="60"/>
      <c r="B554" s="159"/>
      <c r="C554" s="14"/>
      <c r="D554" s="14"/>
      <c r="E554" s="6"/>
      <c r="F554" s="6"/>
      <c r="G554" s="6"/>
      <c r="H554" s="6"/>
      <c r="I554" s="6"/>
      <c r="J554" s="6"/>
      <c r="L554" s="16"/>
      <c r="M554" s="16"/>
      <c r="N554" s="282" t="s">
        <v>351</v>
      </c>
    </row>
    <row r="555" spans="1:24" hidden="1" x14ac:dyDescent="0.3">
      <c r="A555" s="60"/>
      <c r="B555" s="159"/>
      <c r="C555" s="14"/>
      <c r="D555" s="14"/>
      <c r="E555" s="6"/>
      <c r="F555" s="6"/>
      <c r="G555" s="6"/>
      <c r="H555" s="6"/>
      <c r="I555" s="6"/>
      <c r="J555" s="6"/>
      <c r="K555" s="6"/>
      <c r="L555" s="16"/>
      <c r="M555" s="16"/>
    </row>
    <row r="556" spans="1:24" ht="15" thickBot="1" x14ac:dyDescent="0.35">
      <c r="A556" s="61" t="s">
        <v>188</v>
      </c>
      <c r="B556" s="159" t="s">
        <v>188</v>
      </c>
      <c r="C556" s="14"/>
      <c r="D556" s="18"/>
      <c r="E556" s="19"/>
      <c r="F556" s="19"/>
      <c r="G556" s="19"/>
      <c r="H556" s="19"/>
      <c r="I556" s="19"/>
      <c r="J556" s="19"/>
      <c r="K556" s="19"/>
      <c r="L556" s="20"/>
      <c r="M556" s="16"/>
      <c r="X556" s="285"/>
    </row>
    <row r="557" spans="1:24" ht="15" thickBot="1" x14ac:dyDescent="0.35">
      <c r="A557" s="61" t="s">
        <v>188</v>
      </c>
      <c r="B557" s="159" t="s">
        <v>188</v>
      </c>
      <c r="C557" s="14"/>
      <c r="D557" s="6"/>
      <c r="E557" s="6"/>
      <c r="F557" s="6"/>
      <c r="G557" s="6"/>
      <c r="H557" s="6"/>
      <c r="I557" s="6"/>
      <c r="J557" s="6"/>
      <c r="K557" s="6"/>
      <c r="L557" s="6"/>
      <c r="M557" s="16"/>
    </row>
    <row r="558" spans="1:24" ht="8.4" customHeight="1" thickBot="1" x14ac:dyDescent="0.35">
      <c r="A558" s="60" t="s">
        <v>188</v>
      </c>
      <c r="B558" s="159" t="s">
        <v>188</v>
      </c>
      <c r="C558" s="14"/>
      <c r="D558" s="11"/>
      <c r="E558" s="12"/>
      <c r="F558" s="12"/>
      <c r="G558" s="12"/>
      <c r="H558" s="12"/>
      <c r="I558" s="12"/>
      <c r="J558" s="12"/>
      <c r="K558" s="12"/>
      <c r="L558" s="13"/>
      <c r="M558" s="16"/>
    </row>
    <row r="559" spans="1:24" ht="18.600000000000001" thickBot="1" x14ac:dyDescent="0.4">
      <c r="A559" s="60" t="s">
        <v>188</v>
      </c>
      <c r="B559" s="159" t="s">
        <v>188</v>
      </c>
      <c r="C559" s="14"/>
      <c r="D559" s="14"/>
      <c r="E559" s="23" t="s">
        <v>366</v>
      </c>
      <c r="F559" s="6"/>
      <c r="G559" s="31" t="s">
        <v>183</v>
      </c>
      <c r="H559" s="24" t="s">
        <v>59</v>
      </c>
      <c r="I559" s="6"/>
      <c r="J559" s="6"/>
      <c r="K559" s="15" t="s">
        <v>7</v>
      </c>
      <c r="L559" s="16"/>
      <c r="M559" s="16"/>
    </row>
    <row r="560" spans="1:24" ht="147" customHeight="1" thickBot="1" x14ac:dyDescent="0.35">
      <c r="A560" s="60" t="s">
        <v>188</v>
      </c>
      <c r="B560" s="159" t="s">
        <v>188</v>
      </c>
      <c r="C560" s="14"/>
      <c r="D560" s="14"/>
      <c r="E560" s="6"/>
      <c r="F560" s="6"/>
      <c r="G560" s="6"/>
      <c r="H560" s="6"/>
      <c r="I560" s="6"/>
      <c r="J560" s="6"/>
      <c r="K560" s="2" t="str">
        <f>IF(AND(G559&gt;=O561,G559&lt;=P561),N561,IF(AND(G559&gt;=O562,G559&lt;=P562),N562,IF(AND(G559&gt;=O563,G559&lt;=P563),N563,IF(AND(G559&gt;=O564,G559&lt;=P564),N564,IF(AND(G559&gt;=O565,G559&lt;=P565),N565,IF(AND(G559&gt;=O566,G559&lt;=P566),N566,IF(AND(G559&gt;=O567,G559&lt;=P567),N567,N568)))))))</f>
        <v xml:space="preserve">Verify Data Entry - Enter 0 for N.N </v>
      </c>
      <c r="L560" s="16"/>
      <c r="M560" s="16"/>
      <c r="O560" s="282" t="s">
        <v>0</v>
      </c>
      <c r="P560" s="282" t="s">
        <v>1</v>
      </c>
    </row>
    <row r="561" spans="1:24" ht="144" hidden="1" x14ac:dyDescent="0.3">
      <c r="A561" s="60"/>
      <c r="B561" s="159"/>
      <c r="C561" s="14"/>
      <c r="D561" s="14"/>
      <c r="E561" s="6"/>
      <c r="F561" s="6"/>
      <c r="G561" s="6"/>
      <c r="H561" s="6"/>
      <c r="I561" s="6"/>
      <c r="J561" s="6"/>
      <c r="K561" s="1"/>
      <c r="L561" s="16"/>
      <c r="M561" s="16"/>
      <c r="N561" s="284" t="s">
        <v>369</v>
      </c>
      <c r="O561" s="282">
        <v>0</v>
      </c>
      <c r="P561" s="282">
        <v>0.02</v>
      </c>
    </row>
    <row r="562" spans="1:24" ht="72" hidden="1" x14ac:dyDescent="0.3">
      <c r="A562" s="60"/>
      <c r="B562" s="159"/>
      <c r="C562" s="14"/>
      <c r="D562" s="14"/>
      <c r="E562" s="6"/>
      <c r="F562" s="6"/>
      <c r="G562" s="6"/>
      <c r="H562" s="6"/>
      <c r="I562" s="6"/>
      <c r="J562" s="6"/>
      <c r="K562" s="1"/>
      <c r="L562" s="16"/>
      <c r="M562" s="16"/>
      <c r="N562" s="284" t="s">
        <v>367</v>
      </c>
      <c r="O562" s="282">
        <v>0.03</v>
      </c>
      <c r="P562" s="282">
        <v>5</v>
      </c>
    </row>
    <row r="563" spans="1:24" ht="115.2" hidden="1" x14ac:dyDescent="0.3">
      <c r="A563" s="60"/>
      <c r="B563" s="159"/>
      <c r="C563" s="14"/>
      <c r="D563" s="14"/>
      <c r="E563" s="6"/>
      <c r="F563" s="6"/>
      <c r="G563" s="6"/>
      <c r="H563" s="6"/>
      <c r="I563" s="6"/>
      <c r="J563" s="6"/>
      <c r="K563" s="1"/>
      <c r="L563" s="16"/>
      <c r="M563" s="16"/>
      <c r="N563" s="284" t="s">
        <v>368</v>
      </c>
      <c r="O563" s="282">
        <v>5.01</v>
      </c>
      <c r="P563" s="282">
        <v>6</v>
      </c>
    </row>
    <row r="564" spans="1:24" ht="115.2" hidden="1" x14ac:dyDescent="0.3">
      <c r="A564" s="60"/>
      <c r="B564" s="159"/>
      <c r="C564" s="14"/>
      <c r="D564" s="14"/>
      <c r="E564" s="6"/>
      <c r="F564" s="6"/>
      <c r="G564" s="6"/>
      <c r="H564" s="6"/>
      <c r="I564" s="6"/>
      <c r="J564" s="6"/>
      <c r="K564" s="1"/>
      <c r="L564" s="16"/>
      <c r="M564" s="16"/>
      <c r="N564" s="284" t="s">
        <v>368</v>
      </c>
      <c r="O564" s="282">
        <v>6.01</v>
      </c>
      <c r="P564" s="282">
        <v>7</v>
      </c>
    </row>
    <row r="565" spans="1:24" ht="115.2" hidden="1" x14ac:dyDescent="0.3">
      <c r="A565" s="60"/>
      <c r="B565" s="159"/>
      <c r="C565" s="14"/>
      <c r="D565" s="14"/>
      <c r="E565" s="6"/>
      <c r="F565" s="6"/>
      <c r="G565" s="6"/>
      <c r="H565" s="6"/>
      <c r="I565" s="6"/>
      <c r="J565" s="6"/>
      <c r="K565" s="1"/>
      <c r="L565" s="16"/>
      <c r="M565" s="16"/>
      <c r="N565" s="284" t="s">
        <v>368</v>
      </c>
      <c r="O565" s="282">
        <v>7.01</v>
      </c>
      <c r="P565" s="282">
        <v>8</v>
      </c>
    </row>
    <row r="566" spans="1:24" ht="115.2" hidden="1" x14ac:dyDescent="0.3">
      <c r="A566" s="60"/>
      <c r="B566" s="159"/>
      <c r="C566" s="14"/>
      <c r="D566" s="14"/>
      <c r="E566" s="6"/>
      <c r="F566" s="6"/>
      <c r="G566" s="6"/>
      <c r="H566" s="6"/>
      <c r="I566" s="6"/>
      <c r="J566" s="6"/>
      <c r="K566" s="1"/>
      <c r="L566" s="16"/>
      <c r="M566" s="16"/>
      <c r="N566" s="284" t="s">
        <v>368</v>
      </c>
      <c r="O566" s="282">
        <v>8.01</v>
      </c>
      <c r="P566" s="282">
        <v>9</v>
      </c>
    </row>
    <row r="567" spans="1:24" ht="115.2" hidden="1" x14ac:dyDescent="0.3">
      <c r="A567" s="60"/>
      <c r="B567" s="159"/>
      <c r="C567" s="14"/>
      <c r="D567" s="14"/>
      <c r="E567" s="6"/>
      <c r="F567" s="6"/>
      <c r="G567" s="6"/>
      <c r="H567" s="6"/>
      <c r="I567" s="6"/>
      <c r="J567" s="6"/>
      <c r="K567" s="1"/>
      <c r="L567" s="16"/>
      <c r="M567" s="16"/>
      <c r="N567" s="284" t="s">
        <v>368</v>
      </c>
      <c r="O567" s="282">
        <v>9.01</v>
      </c>
      <c r="P567" s="282">
        <v>10</v>
      </c>
    </row>
    <row r="568" spans="1:24" hidden="1" x14ac:dyDescent="0.3">
      <c r="A568" s="60"/>
      <c r="B568" s="159"/>
      <c r="C568" s="14"/>
      <c r="D568" s="14"/>
      <c r="E568" s="6"/>
      <c r="F568" s="6"/>
      <c r="G568" s="6"/>
      <c r="H568" s="6"/>
      <c r="I568" s="6"/>
      <c r="J568" s="6"/>
      <c r="L568" s="16"/>
      <c r="M568" s="16"/>
      <c r="N568" s="282" t="s">
        <v>351</v>
      </c>
    </row>
    <row r="569" spans="1:24" hidden="1" x14ac:dyDescent="0.3">
      <c r="A569" s="60" t="s">
        <v>188</v>
      </c>
      <c r="B569" s="159"/>
      <c r="C569" s="14"/>
      <c r="D569" s="14"/>
      <c r="E569" s="6"/>
      <c r="F569" s="6"/>
      <c r="G569" s="6"/>
      <c r="H569" s="6"/>
      <c r="I569" s="6"/>
      <c r="J569" s="6"/>
      <c r="K569" s="6"/>
      <c r="L569" s="16"/>
      <c r="M569" s="16"/>
    </row>
    <row r="570" spans="1:24" hidden="1" x14ac:dyDescent="0.3">
      <c r="A570" s="60" t="s">
        <v>188</v>
      </c>
      <c r="B570" s="159"/>
      <c r="C570" s="14"/>
      <c r="D570" s="14"/>
      <c r="E570" s="15" t="str">
        <f>IF(AND(G559&gt;=0,G559&lt;=5),N571,IF(AND(G559&gt;=5,G559&lt;=200),N572,N573))</f>
        <v>Verify Data Entry</v>
      </c>
      <c r="F570" s="6"/>
      <c r="G570" s="6"/>
      <c r="H570" s="6"/>
      <c r="I570" s="6"/>
      <c r="J570" s="6"/>
      <c r="K570" s="6"/>
      <c r="L570" s="16"/>
      <c r="M570" s="16"/>
    </row>
    <row r="571" spans="1:24" ht="14.4" hidden="1" customHeight="1" x14ac:dyDescent="0.3">
      <c r="A571" s="60" t="s">
        <v>188</v>
      </c>
      <c r="B571" s="159"/>
      <c r="C571" s="14"/>
      <c r="D571" s="14"/>
      <c r="E571" s="17">
        <f>IF(AND(E570=N571),X576,0)</f>
        <v>0</v>
      </c>
      <c r="F571" s="6" t="s">
        <v>80</v>
      </c>
      <c r="G571" s="4" t="s">
        <v>11</v>
      </c>
      <c r="H571" s="6">
        <f>IF(AND(E570=N571),W576,0)</f>
        <v>0</v>
      </c>
      <c r="I571" s="6" t="s">
        <v>13</v>
      </c>
      <c r="J571" s="6"/>
      <c r="K571" s="6"/>
      <c r="L571" s="16"/>
      <c r="M571" s="16"/>
      <c r="N571" s="284" t="s">
        <v>99</v>
      </c>
    </row>
    <row r="572" spans="1:24" hidden="1" x14ac:dyDescent="0.3">
      <c r="A572" s="60"/>
      <c r="B572" s="159"/>
      <c r="C572" s="14"/>
      <c r="D572" s="14"/>
      <c r="E572" s="6"/>
      <c r="F572" s="6"/>
      <c r="G572" s="6"/>
      <c r="H572" s="6"/>
      <c r="I572" s="6"/>
      <c r="J572" s="6"/>
      <c r="K572" s="6"/>
      <c r="L572" s="16"/>
      <c r="M572" s="16"/>
      <c r="N572" s="284" t="s">
        <v>12</v>
      </c>
    </row>
    <row r="573" spans="1:24" hidden="1" x14ac:dyDescent="0.3">
      <c r="A573" s="60"/>
      <c r="B573" s="159"/>
      <c r="C573" s="14"/>
      <c r="D573" s="14"/>
      <c r="E573" s="6"/>
      <c r="F573" s="6"/>
      <c r="G573" s="6"/>
      <c r="H573" s="6"/>
      <c r="I573" s="6"/>
      <c r="J573" s="6"/>
      <c r="K573" s="6"/>
      <c r="L573" s="16"/>
      <c r="M573" s="16"/>
      <c r="N573" s="284" t="s">
        <v>5</v>
      </c>
    </row>
    <row r="574" spans="1:24" hidden="1" x14ac:dyDescent="0.3">
      <c r="A574" s="60"/>
      <c r="B574" s="159"/>
      <c r="C574" s="14"/>
      <c r="D574" s="14"/>
      <c r="E574" s="6"/>
      <c r="F574" s="6"/>
      <c r="G574" s="6"/>
      <c r="H574" s="6"/>
      <c r="I574" s="6"/>
      <c r="J574" s="6"/>
      <c r="K574" s="6"/>
      <c r="L574" s="16"/>
      <c r="M574" s="16"/>
      <c r="N574" s="284"/>
    </row>
    <row r="575" spans="1:24" hidden="1" x14ac:dyDescent="0.3">
      <c r="A575" s="62"/>
      <c r="B575" s="159"/>
      <c r="C575" s="14"/>
      <c r="D575" s="14"/>
      <c r="E575" s="6"/>
      <c r="F575" s="6"/>
      <c r="G575" s="6"/>
      <c r="H575" s="6"/>
      <c r="I575" s="6"/>
      <c r="J575" s="6"/>
      <c r="K575" s="6"/>
      <c r="L575" s="16"/>
      <c r="M575" s="16"/>
      <c r="O575" s="282" t="s">
        <v>14</v>
      </c>
      <c r="P575" s="282" t="s">
        <v>15</v>
      </c>
      <c r="Q575" s="282" t="s">
        <v>16</v>
      </c>
      <c r="R575" s="282" t="s">
        <v>17</v>
      </c>
      <c r="S575" s="282" t="s">
        <v>18</v>
      </c>
      <c r="U575" s="282" t="s">
        <v>19</v>
      </c>
      <c r="V575" s="282" t="s">
        <v>20</v>
      </c>
      <c r="W575" s="282" t="s">
        <v>21</v>
      </c>
      <c r="X575" s="282" t="s">
        <v>22</v>
      </c>
    </row>
    <row r="576" spans="1:24" ht="15" thickBot="1" x14ac:dyDescent="0.35">
      <c r="A576" s="61" t="s">
        <v>188</v>
      </c>
      <c r="B576" s="159" t="s">
        <v>188</v>
      </c>
      <c r="C576" s="14"/>
      <c r="D576" s="18"/>
      <c r="E576" s="19"/>
      <c r="F576" s="19"/>
      <c r="G576" s="19"/>
      <c r="H576" s="19"/>
      <c r="I576" s="19"/>
      <c r="J576" s="19"/>
      <c r="K576" s="19"/>
      <c r="L576" s="20"/>
      <c r="M576" s="16"/>
      <c r="O576" s="282">
        <v>1000</v>
      </c>
      <c r="P576" s="282" t="str">
        <f>G559</f>
        <v>Enter Data</v>
      </c>
      <c r="Q576" s="282">
        <v>5</v>
      </c>
      <c r="R576" s="282" t="e">
        <f>Q576-P576</f>
        <v>#VALUE!</v>
      </c>
      <c r="S576" s="282" t="e">
        <f>R576*$G$7/O576*1</f>
        <v>#VALUE!</v>
      </c>
      <c r="U576" s="282">
        <v>2</v>
      </c>
      <c r="V576" s="282" t="e">
        <f>R576/U576</f>
        <v>#VALUE!</v>
      </c>
      <c r="W576" s="282" t="e">
        <f>ROUNDUP(V576,0)</f>
        <v>#VALUE!</v>
      </c>
      <c r="X576" s="285" t="e">
        <f>S576/W576</f>
        <v>#VALUE!</v>
      </c>
    </row>
    <row r="577" spans="1:52" hidden="1" x14ac:dyDescent="0.3">
      <c r="A577" s="60" t="s">
        <v>188</v>
      </c>
      <c r="B577" s="159"/>
      <c r="C577" s="14"/>
      <c r="D577" s="6"/>
      <c r="E577" s="6"/>
      <c r="F577" s="6"/>
      <c r="G577" s="6"/>
      <c r="H577" s="6"/>
      <c r="I577" s="6"/>
      <c r="J577" s="6"/>
      <c r="K577" s="6"/>
      <c r="L577" s="6"/>
      <c r="M577" s="16"/>
    </row>
    <row r="578" spans="1:52" hidden="1" x14ac:dyDescent="0.3">
      <c r="A578" s="60" t="s">
        <v>188</v>
      </c>
      <c r="B578" s="159"/>
      <c r="C578" s="14"/>
      <c r="D578" s="6"/>
      <c r="E578" s="6"/>
      <c r="F578" s="6"/>
      <c r="G578" s="6"/>
      <c r="H578" s="6"/>
      <c r="I578" s="6"/>
      <c r="J578" s="6"/>
      <c r="K578" s="6"/>
      <c r="L578" s="6"/>
      <c r="M578" s="16"/>
    </row>
    <row r="579" spans="1:52" ht="15" thickBot="1" x14ac:dyDescent="0.35">
      <c r="A579" s="61" t="s">
        <v>188</v>
      </c>
      <c r="B579" s="159" t="s">
        <v>188</v>
      </c>
      <c r="C579" s="18"/>
      <c r="D579" s="19"/>
      <c r="E579" s="19"/>
      <c r="F579" s="19"/>
      <c r="G579" s="19"/>
      <c r="H579" s="19"/>
      <c r="I579" s="19"/>
      <c r="J579" s="19"/>
      <c r="K579" s="19"/>
      <c r="L579" s="19"/>
      <c r="M579" s="20"/>
    </row>
    <row r="580" spans="1:52" s="21" customFormat="1" ht="7.2" customHeight="1" thickBot="1" x14ac:dyDescent="0.35">
      <c r="A580" s="61"/>
      <c r="B580" s="159" t="s">
        <v>188</v>
      </c>
      <c r="N580" s="282"/>
      <c r="O580" s="282"/>
      <c r="P580" s="282"/>
      <c r="Q580" s="282"/>
      <c r="R580" s="282"/>
      <c r="S580" s="282"/>
      <c r="T580" s="282"/>
      <c r="U580" s="282"/>
      <c r="V580" s="282"/>
      <c r="W580" s="282"/>
      <c r="X580" s="282"/>
      <c r="Y580" s="282"/>
      <c r="Z580" s="282"/>
      <c r="AA580" s="282"/>
      <c r="AB580" s="282"/>
      <c r="AC580" s="282"/>
      <c r="AD580" s="282"/>
      <c r="AE580" s="282"/>
      <c r="AF580" s="282"/>
      <c r="AG580" s="282"/>
      <c r="AH580" s="282"/>
      <c r="AI580" s="282"/>
      <c r="AJ580" s="282"/>
      <c r="AK580" s="282"/>
      <c r="AL580" s="282"/>
      <c r="AM580" s="282"/>
      <c r="AN580" s="282"/>
      <c r="AO580" s="282"/>
      <c r="AP580" s="282"/>
      <c r="AQ580" s="282"/>
      <c r="AR580" s="282"/>
      <c r="AS580" s="282"/>
      <c r="AT580" s="282"/>
      <c r="AU580" s="282"/>
      <c r="AV580" s="282"/>
      <c r="AW580" s="282"/>
      <c r="AX580" s="282"/>
      <c r="AY580" s="282"/>
      <c r="AZ580" s="282"/>
    </row>
    <row r="581" spans="1:52" ht="15" thickBot="1" x14ac:dyDescent="0.35">
      <c r="A581" s="60" t="s">
        <v>188</v>
      </c>
      <c r="B581" s="159" t="s">
        <v>188</v>
      </c>
      <c r="C581" s="11"/>
      <c r="D581" s="12"/>
      <c r="E581" s="12"/>
      <c r="F581" s="12"/>
      <c r="G581" s="12"/>
      <c r="H581" s="12"/>
      <c r="I581" s="12"/>
      <c r="J581" s="12"/>
      <c r="K581" s="12"/>
      <c r="L581" s="12"/>
      <c r="M581" s="13"/>
    </row>
    <row r="582" spans="1:52" ht="28.2" customHeight="1" thickBot="1" x14ac:dyDescent="0.45">
      <c r="A582" s="60" t="s">
        <v>188</v>
      </c>
      <c r="B582" s="159" t="s">
        <v>188</v>
      </c>
      <c r="C582" s="14"/>
      <c r="D582" s="169" t="s">
        <v>102</v>
      </c>
      <c r="E582" s="9"/>
      <c r="F582" s="9"/>
      <c r="G582" s="9"/>
      <c r="H582" s="9"/>
      <c r="I582" s="9"/>
      <c r="J582" s="10"/>
      <c r="K582" s="7"/>
      <c r="L582" s="7"/>
      <c r="M582" s="22"/>
      <c r="N582" s="283"/>
    </row>
    <row r="583" spans="1:52" ht="15" thickBot="1" x14ac:dyDescent="0.35">
      <c r="A583" s="60" t="s">
        <v>188</v>
      </c>
      <c r="B583" s="159" t="s">
        <v>188</v>
      </c>
      <c r="C583" s="14"/>
      <c r="D583" s="6"/>
      <c r="E583" s="6"/>
      <c r="F583" s="6"/>
      <c r="G583" s="6"/>
      <c r="H583" s="6"/>
      <c r="I583" s="6"/>
      <c r="J583" s="6"/>
      <c r="K583" s="6"/>
      <c r="L583" s="6"/>
      <c r="M583" s="16"/>
    </row>
    <row r="584" spans="1:52" ht="8.4" customHeight="1" thickBot="1" x14ac:dyDescent="0.35">
      <c r="A584" s="60" t="s">
        <v>188</v>
      </c>
      <c r="B584" s="159" t="s">
        <v>188</v>
      </c>
      <c r="C584" s="14"/>
      <c r="D584" s="11"/>
      <c r="E584" s="12"/>
      <c r="F584" s="12"/>
      <c r="G584" s="12"/>
      <c r="H584" s="12"/>
      <c r="I584" s="12"/>
      <c r="J584" s="12"/>
      <c r="K584" s="12"/>
      <c r="L584" s="13"/>
      <c r="M584" s="16"/>
    </row>
    <row r="585" spans="1:52" ht="18.600000000000001" thickBot="1" x14ac:dyDescent="0.4">
      <c r="A585" s="60" t="s">
        <v>188</v>
      </c>
      <c r="B585" s="159" t="s">
        <v>188</v>
      </c>
      <c r="C585" s="14"/>
      <c r="D585" s="14"/>
      <c r="E585" s="23" t="s">
        <v>103</v>
      </c>
      <c r="F585" s="6"/>
      <c r="G585" s="31" t="s">
        <v>183</v>
      </c>
      <c r="H585" s="24" t="s">
        <v>59</v>
      </c>
      <c r="I585" s="6"/>
      <c r="J585" s="6"/>
      <c r="K585" s="15" t="s">
        <v>7</v>
      </c>
      <c r="L585" s="16"/>
      <c r="M585" s="16"/>
    </row>
    <row r="586" spans="1:52" ht="169.2" customHeight="1" thickBot="1" x14ac:dyDescent="0.35">
      <c r="A586" s="60" t="s">
        <v>188</v>
      </c>
      <c r="B586" s="159" t="s">
        <v>188</v>
      </c>
      <c r="C586" s="14"/>
      <c r="D586" s="14"/>
      <c r="E586" s="6"/>
      <c r="F586" s="6"/>
      <c r="G586" s="6"/>
      <c r="H586" s="6"/>
      <c r="I586" s="6"/>
      <c r="J586" s="6"/>
      <c r="K586" s="2" t="str">
        <f>IF(AND(G585&gt;=O587,G585&lt;=P587),N587,IF(AND(G585&gt;=O588,G585&lt;=P588),N588,IF(AND(G585&gt;=O589,G585&lt;=P589),N589,IF(AND(G585&gt;=O590,G585&lt;=P590),N590,IF(AND(G585&gt;=O591,G585&lt;=P591),N591,IF(AND(G585&gt;=O592,G585&lt;=P592),N592,N593))))))</f>
        <v xml:space="preserve">Verify Data Entry - Enter 0 for N.N </v>
      </c>
      <c r="L586" s="16"/>
      <c r="M586" s="16"/>
      <c r="O586" s="282" t="s">
        <v>0</v>
      </c>
      <c r="P586" s="282" t="s">
        <v>1</v>
      </c>
    </row>
    <row r="587" spans="1:52" ht="144.6" hidden="1" customHeight="1" x14ac:dyDescent="0.3">
      <c r="A587" s="60"/>
      <c r="B587" s="159"/>
      <c r="C587" s="14"/>
      <c r="D587" s="14"/>
      <c r="E587" s="6"/>
      <c r="F587" s="6"/>
      <c r="G587" s="6"/>
      <c r="H587" s="6"/>
      <c r="I587" s="6"/>
      <c r="J587" s="6"/>
      <c r="K587" s="1"/>
      <c r="L587" s="16"/>
      <c r="M587" s="16"/>
      <c r="N587" s="284" t="s">
        <v>130</v>
      </c>
      <c r="O587" s="282">
        <v>0</v>
      </c>
      <c r="P587" s="282">
        <v>5</v>
      </c>
    </row>
    <row r="588" spans="1:52" ht="158.4" hidden="1" x14ac:dyDescent="0.3">
      <c r="A588" s="60"/>
      <c r="B588" s="159"/>
      <c r="C588" s="14"/>
      <c r="D588" s="14"/>
      <c r="E588" s="6"/>
      <c r="F588" s="6"/>
      <c r="G588" s="6"/>
      <c r="H588" s="6"/>
      <c r="I588" s="6"/>
      <c r="J588" s="6"/>
      <c r="K588" s="1"/>
      <c r="L588" s="16"/>
      <c r="M588" s="16"/>
      <c r="N588" s="284" t="s">
        <v>131</v>
      </c>
      <c r="O588" s="282">
        <v>5.01</v>
      </c>
      <c r="P588" s="282">
        <v>50</v>
      </c>
    </row>
    <row r="589" spans="1:52" ht="172.8" hidden="1" x14ac:dyDescent="0.3">
      <c r="A589" s="60"/>
      <c r="B589" s="159"/>
      <c r="C589" s="14"/>
      <c r="D589" s="14"/>
      <c r="E589" s="6"/>
      <c r="F589" s="6"/>
      <c r="G589" s="6"/>
      <c r="H589" s="6"/>
      <c r="I589" s="6"/>
      <c r="J589" s="6"/>
      <c r="K589" s="1"/>
      <c r="L589" s="16"/>
      <c r="M589" s="16"/>
      <c r="N589" s="284" t="s">
        <v>132</v>
      </c>
      <c r="O589" s="282">
        <v>50.01</v>
      </c>
      <c r="P589" s="282">
        <v>100</v>
      </c>
    </row>
    <row r="590" spans="1:52" ht="158.4" hidden="1" x14ac:dyDescent="0.3">
      <c r="A590" s="60"/>
      <c r="B590" s="159"/>
      <c r="C590" s="14"/>
      <c r="D590" s="14"/>
      <c r="E590" s="6"/>
      <c r="F590" s="6"/>
      <c r="G590" s="6"/>
      <c r="H590" s="6"/>
      <c r="I590" s="6"/>
      <c r="J590" s="6"/>
      <c r="K590" s="1"/>
      <c r="L590" s="16"/>
      <c r="M590" s="16"/>
      <c r="N590" s="284" t="s">
        <v>133</v>
      </c>
      <c r="O590" s="282">
        <v>100.01</v>
      </c>
      <c r="P590" s="282">
        <v>150</v>
      </c>
    </row>
    <row r="591" spans="1:52" ht="172.8" hidden="1" x14ac:dyDescent="0.3">
      <c r="A591" s="60"/>
      <c r="B591" s="159"/>
      <c r="C591" s="14"/>
      <c r="D591" s="14"/>
      <c r="E591" s="6"/>
      <c r="F591" s="6"/>
      <c r="G591" s="6"/>
      <c r="H591" s="6"/>
      <c r="I591" s="6"/>
      <c r="J591" s="6"/>
      <c r="K591" s="1"/>
      <c r="L591" s="16"/>
      <c r="M591" s="16"/>
      <c r="N591" s="284" t="s">
        <v>134</v>
      </c>
      <c r="O591" s="282">
        <v>150.01</v>
      </c>
      <c r="P591" s="282">
        <v>200</v>
      </c>
    </row>
    <row r="592" spans="1:52" ht="172.8" hidden="1" x14ac:dyDescent="0.3">
      <c r="A592" s="60"/>
      <c r="B592" s="159"/>
      <c r="C592" s="14"/>
      <c r="D592" s="14"/>
      <c r="E592" s="6"/>
      <c r="F592" s="6"/>
      <c r="G592" s="6"/>
      <c r="H592" s="6"/>
      <c r="I592" s="6"/>
      <c r="J592" s="6"/>
      <c r="K592" s="1"/>
      <c r="L592" s="16"/>
      <c r="M592" s="16"/>
      <c r="N592" s="284" t="s">
        <v>135</v>
      </c>
      <c r="O592" s="282">
        <v>200.01</v>
      </c>
      <c r="P592" s="282">
        <v>250</v>
      </c>
    </row>
    <row r="593" spans="1:24" hidden="1" x14ac:dyDescent="0.3">
      <c r="A593" s="60"/>
      <c r="B593" s="159"/>
      <c r="C593" s="14"/>
      <c r="D593" s="14"/>
      <c r="E593" s="6"/>
      <c r="F593" s="6"/>
      <c r="G593" s="6"/>
      <c r="H593" s="6"/>
      <c r="I593" s="6"/>
      <c r="J593" s="6"/>
      <c r="L593" s="16"/>
      <c r="M593" s="16"/>
      <c r="N593" s="282" t="s">
        <v>351</v>
      </c>
    </row>
    <row r="594" spans="1:24" hidden="1" x14ac:dyDescent="0.3">
      <c r="A594" s="60"/>
      <c r="B594" s="159"/>
      <c r="C594" s="14"/>
      <c r="D594" s="14"/>
      <c r="E594" s="6"/>
      <c r="F594" s="6"/>
      <c r="G594" s="6"/>
      <c r="H594" s="6"/>
      <c r="I594" s="6"/>
      <c r="J594" s="6"/>
      <c r="K594" s="6"/>
      <c r="L594" s="16"/>
      <c r="M594" s="16"/>
    </row>
    <row r="595" spans="1:24" ht="15" thickBot="1" x14ac:dyDescent="0.35">
      <c r="A595" s="61" t="s">
        <v>188</v>
      </c>
      <c r="B595" s="159" t="s">
        <v>188</v>
      </c>
      <c r="C595" s="14"/>
      <c r="D595" s="18"/>
      <c r="E595" s="19"/>
      <c r="F595" s="19"/>
      <c r="G595" s="19"/>
      <c r="H595" s="19"/>
      <c r="I595" s="19"/>
      <c r="J595" s="19"/>
      <c r="K595" s="19"/>
      <c r="L595" s="20"/>
      <c r="M595" s="16"/>
      <c r="X595" s="285"/>
    </row>
    <row r="596" spans="1:24" ht="15" thickBot="1" x14ac:dyDescent="0.35">
      <c r="A596" s="60" t="s">
        <v>188</v>
      </c>
      <c r="B596" s="159" t="s">
        <v>188</v>
      </c>
      <c r="C596" s="14"/>
      <c r="D596" s="6"/>
      <c r="E596" s="6"/>
      <c r="F596" s="6"/>
      <c r="G596" s="6"/>
      <c r="H596" s="6"/>
      <c r="I596" s="6"/>
      <c r="J596" s="6"/>
      <c r="K596" s="6"/>
      <c r="L596" s="6"/>
      <c r="M596" s="16"/>
    </row>
    <row r="597" spans="1:24" ht="8.4" customHeight="1" thickBot="1" x14ac:dyDescent="0.35">
      <c r="A597" s="60" t="s">
        <v>188</v>
      </c>
      <c r="B597" s="159" t="s">
        <v>188</v>
      </c>
      <c r="C597" s="14"/>
      <c r="D597" s="11"/>
      <c r="E597" s="12"/>
      <c r="F597" s="12"/>
      <c r="G597" s="12"/>
      <c r="H597" s="12"/>
      <c r="I597" s="12"/>
      <c r="J597" s="12"/>
      <c r="K597" s="12"/>
      <c r="L597" s="13"/>
      <c r="M597" s="16"/>
    </row>
    <row r="598" spans="1:24" ht="18.600000000000001" thickBot="1" x14ac:dyDescent="0.4">
      <c r="A598" s="60" t="s">
        <v>188</v>
      </c>
      <c r="B598" s="159" t="s">
        <v>188</v>
      </c>
      <c r="C598" s="14"/>
      <c r="D598" s="14"/>
      <c r="E598" s="23" t="s">
        <v>338</v>
      </c>
      <c r="F598" s="6"/>
      <c r="G598" s="31" t="s">
        <v>183</v>
      </c>
      <c r="H598" s="24" t="s">
        <v>59</v>
      </c>
      <c r="I598" s="6"/>
      <c r="J598" s="6"/>
      <c r="K598" s="15" t="s">
        <v>7</v>
      </c>
      <c r="L598" s="16"/>
      <c r="M598" s="16"/>
    </row>
    <row r="599" spans="1:24" ht="270" customHeight="1" thickBot="1" x14ac:dyDescent="0.35">
      <c r="A599" s="60" t="s">
        <v>188</v>
      </c>
      <c r="B599" s="159" t="s">
        <v>188</v>
      </c>
      <c r="C599" s="14"/>
      <c r="D599" s="14"/>
      <c r="E599" s="6"/>
      <c r="F599" s="6"/>
      <c r="G599" s="6"/>
      <c r="H599" s="6"/>
      <c r="I599" s="6"/>
      <c r="J599" s="6"/>
      <c r="K599" s="2" t="str">
        <f>IF(AND(G598&gt;=O600,G598&lt;=P600),N600,IF(AND(G598&gt;=O601,G598&lt;=P601),N601,IF(AND(G598&gt;=O602,G598&lt;=P602),N602,IF(AND(G598&gt;=O603,G598&lt;=P603),N603,IF(AND(G598&gt;=O604,G598&lt;=P604),N604,IF(AND(G598&gt;=O605,G598&lt;=P605),N605,N606))))))</f>
        <v xml:space="preserve">Verify Data Entry - Enter 0 for N.N </v>
      </c>
      <c r="L599" s="16"/>
      <c r="M599" s="16"/>
      <c r="O599" s="282" t="s">
        <v>0</v>
      </c>
      <c r="P599" s="282" t="s">
        <v>1</v>
      </c>
    </row>
    <row r="600" spans="1:24" ht="257.55" hidden="1" customHeight="1" x14ac:dyDescent="0.3">
      <c r="A600" s="60"/>
      <c r="B600" s="159"/>
      <c r="C600" s="14"/>
      <c r="D600" s="14"/>
      <c r="E600" s="6"/>
      <c r="F600" s="6"/>
      <c r="G600" s="6"/>
      <c r="H600" s="6"/>
      <c r="I600" s="6"/>
      <c r="J600" s="6"/>
      <c r="K600" s="1"/>
      <c r="L600" s="16"/>
      <c r="M600" s="16"/>
      <c r="N600" s="284" t="s">
        <v>544</v>
      </c>
      <c r="O600" s="282">
        <v>0</v>
      </c>
      <c r="P600" s="282">
        <v>1</v>
      </c>
    </row>
    <row r="601" spans="1:24" ht="201.6" hidden="1" x14ac:dyDescent="0.3">
      <c r="A601" s="60"/>
      <c r="B601" s="159"/>
      <c r="C601" s="14"/>
      <c r="D601" s="14"/>
      <c r="E601" s="6"/>
      <c r="F601" s="6"/>
      <c r="G601" s="6"/>
      <c r="H601" s="6"/>
      <c r="I601" s="6"/>
      <c r="J601" s="6"/>
      <c r="K601" s="1"/>
      <c r="L601" s="16"/>
      <c r="M601" s="16"/>
      <c r="N601" s="284" t="s">
        <v>545</v>
      </c>
      <c r="O601" s="282">
        <v>1</v>
      </c>
      <c r="P601" s="282">
        <v>4</v>
      </c>
    </row>
    <row r="602" spans="1:24" ht="201.6" hidden="1" x14ac:dyDescent="0.3">
      <c r="A602" s="60"/>
      <c r="B602" s="159"/>
      <c r="C602" s="14"/>
      <c r="D602" s="14"/>
      <c r="E602" s="6"/>
      <c r="F602" s="6"/>
      <c r="G602" s="6"/>
      <c r="H602" s="6"/>
      <c r="I602" s="6"/>
      <c r="J602" s="6"/>
      <c r="K602" s="1"/>
      <c r="L602" s="16"/>
      <c r="M602" s="16"/>
      <c r="N602" s="284" t="s">
        <v>546</v>
      </c>
      <c r="O602" s="282">
        <v>4</v>
      </c>
      <c r="P602" s="282">
        <v>8</v>
      </c>
    </row>
    <row r="603" spans="1:24" ht="201.6" hidden="1" x14ac:dyDescent="0.3">
      <c r="A603" s="60"/>
      <c r="B603" s="159"/>
      <c r="C603" s="14"/>
      <c r="D603" s="14"/>
      <c r="E603" s="6"/>
      <c r="F603" s="6"/>
      <c r="G603" s="6"/>
      <c r="H603" s="6"/>
      <c r="I603" s="6"/>
      <c r="J603" s="6"/>
      <c r="K603" s="1"/>
      <c r="L603" s="16"/>
      <c r="M603" s="16"/>
      <c r="N603" s="284" t="s">
        <v>389</v>
      </c>
      <c r="O603" s="282">
        <v>8</v>
      </c>
      <c r="P603" s="282">
        <v>16</v>
      </c>
    </row>
    <row r="604" spans="1:24" ht="57.6" hidden="1" x14ac:dyDescent="0.3">
      <c r="A604" s="60"/>
      <c r="B604" s="159"/>
      <c r="C604" s="14"/>
      <c r="D604" s="14"/>
      <c r="E604" s="6"/>
      <c r="F604" s="6"/>
      <c r="G604" s="6"/>
      <c r="H604" s="6"/>
      <c r="I604" s="6"/>
      <c r="J604" s="6"/>
      <c r="K604" s="1"/>
      <c r="L604" s="16"/>
      <c r="M604" s="16"/>
      <c r="N604" s="284" t="s">
        <v>390</v>
      </c>
      <c r="O604" s="282">
        <v>16</v>
      </c>
      <c r="P604" s="282">
        <v>50</v>
      </c>
    </row>
    <row r="605" spans="1:24" ht="57.6" hidden="1" x14ac:dyDescent="0.3">
      <c r="A605" s="60"/>
      <c r="B605" s="159"/>
      <c r="C605" s="14"/>
      <c r="D605" s="14"/>
      <c r="E605" s="6"/>
      <c r="F605" s="6"/>
      <c r="G605" s="6"/>
      <c r="H605" s="6"/>
      <c r="I605" s="6"/>
      <c r="J605" s="6"/>
      <c r="K605" s="1"/>
      <c r="L605" s="16"/>
      <c r="M605" s="16"/>
      <c r="N605" s="284" t="s">
        <v>390</v>
      </c>
      <c r="O605" s="282">
        <v>50</v>
      </c>
      <c r="P605" s="282">
        <v>80</v>
      </c>
    </row>
    <row r="606" spans="1:24" hidden="1" x14ac:dyDescent="0.3">
      <c r="A606" s="60"/>
      <c r="B606" s="159"/>
      <c r="C606" s="14"/>
      <c r="D606" s="14"/>
      <c r="E606" s="6"/>
      <c r="F606" s="6"/>
      <c r="G606" s="6"/>
      <c r="H606" s="6"/>
      <c r="I606" s="6"/>
      <c r="J606" s="6"/>
      <c r="L606" s="16"/>
      <c r="M606" s="16"/>
      <c r="N606" s="282" t="s">
        <v>351</v>
      </c>
    </row>
    <row r="607" spans="1:24" hidden="1" x14ac:dyDescent="0.3">
      <c r="A607" s="60"/>
      <c r="B607" s="159"/>
      <c r="C607" s="14"/>
      <c r="D607" s="14"/>
      <c r="E607" s="6"/>
      <c r="F607" s="6"/>
      <c r="G607" s="6"/>
      <c r="H607" s="6"/>
      <c r="I607" s="6"/>
      <c r="J607" s="6"/>
      <c r="K607" s="6"/>
      <c r="L607" s="16"/>
      <c r="M607" s="16"/>
    </row>
    <row r="608" spans="1:24" ht="15" thickBot="1" x14ac:dyDescent="0.35">
      <c r="A608" s="61" t="s">
        <v>188</v>
      </c>
      <c r="B608" s="159" t="s">
        <v>188</v>
      </c>
      <c r="C608" s="14"/>
      <c r="D608" s="18"/>
      <c r="E608" s="19"/>
      <c r="F608" s="19"/>
      <c r="G608" s="19"/>
      <c r="H608" s="19"/>
      <c r="I608" s="19"/>
      <c r="J608" s="19"/>
      <c r="K608" s="19"/>
      <c r="L608" s="20"/>
      <c r="M608" s="16"/>
      <c r="X608" s="285"/>
    </row>
    <row r="609" spans="1:24" ht="15" thickBot="1" x14ac:dyDescent="0.35">
      <c r="A609" s="60" t="s">
        <v>188</v>
      </c>
      <c r="B609" s="159" t="s">
        <v>188</v>
      </c>
      <c r="C609" s="14"/>
      <c r="D609" s="6"/>
      <c r="E609" s="6"/>
      <c r="F609" s="6"/>
      <c r="G609" s="6"/>
      <c r="H609" s="6"/>
      <c r="I609" s="6"/>
      <c r="J609" s="6"/>
      <c r="K609" s="6"/>
      <c r="L609" s="6"/>
      <c r="M609" s="16"/>
    </row>
    <row r="610" spans="1:24" ht="8.4" customHeight="1" thickBot="1" x14ac:dyDescent="0.35">
      <c r="A610" s="60" t="s">
        <v>188</v>
      </c>
      <c r="B610" s="159" t="s">
        <v>188</v>
      </c>
      <c r="C610" s="14"/>
      <c r="D610" s="11"/>
      <c r="E610" s="12"/>
      <c r="F610" s="12"/>
      <c r="G610" s="12"/>
      <c r="H610" s="12"/>
      <c r="I610" s="12"/>
      <c r="J610" s="12"/>
      <c r="K610" s="12"/>
      <c r="L610" s="13"/>
      <c r="M610" s="16"/>
    </row>
    <row r="611" spans="1:24" ht="18.600000000000001" thickBot="1" x14ac:dyDescent="0.4">
      <c r="A611" s="60" t="s">
        <v>188</v>
      </c>
      <c r="B611" s="159" t="s">
        <v>188</v>
      </c>
      <c r="C611" s="14"/>
      <c r="D611" s="14"/>
      <c r="E611" s="23" t="s">
        <v>104</v>
      </c>
      <c r="F611" s="6"/>
      <c r="G611" s="31" t="s">
        <v>183</v>
      </c>
      <c r="H611" s="24" t="s">
        <v>59</v>
      </c>
      <c r="I611" s="6"/>
      <c r="J611" s="6"/>
      <c r="K611" s="15" t="s">
        <v>7</v>
      </c>
      <c r="L611" s="16"/>
      <c r="M611" s="16"/>
    </row>
    <row r="612" spans="1:24" ht="130.05000000000001" customHeight="1" thickBot="1" x14ac:dyDescent="0.35">
      <c r="A612" s="60" t="s">
        <v>188</v>
      </c>
      <c r="B612" s="159" t="s">
        <v>188</v>
      </c>
      <c r="C612" s="14"/>
      <c r="D612" s="14"/>
      <c r="E612" s="6"/>
      <c r="F612" s="6"/>
      <c r="G612" s="6"/>
      <c r="H612" s="6"/>
      <c r="I612" s="6"/>
      <c r="J612" s="6"/>
      <c r="K612" s="2" t="str">
        <f>IF(AND(G611&gt;=O613,G611&lt;=P613),N613,IF(AND(G611&gt;=O614,G611&lt;=P614),N614,IF(AND(G611&gt;=O615,G611&lt;=P615),N615,IF(AND(G611&gt;=O616,G611&lt;=P616),N616,IF(AND(G611&gt;=O617,G611&lt;=P617),N617,IF(AND(G611&gt;=O618,G611&lt;=P618),N618,N619))))))</f>
        <v xml:space="preserve">Verify Data Entry - Enter 0 for N.N </v>
      </c>
      <c r="L612" s="16"/>
      <c r="M612" s="16"/>
      <c r="O612" s="282" t="s">
        <v>0</v>
      </c>
      <c r="P612" s="282" t="s">
        <v>1</v>
      </c>
    </row>
    <row r="613" spans="1:24" ht="144.6" hidden="1" customHeight="1" x14ac:dyDescent="0.3">
      <c r="A613" s="60"/>
      <c r="B613" s="159"/>
      <c r="C613" s="14"/>
      <c r="D613" s="14"/>
      <c r="E613" s="6"/>
      <c r="F613" s="6"/>
      <c r="G613" s="6"/>
      <c r="H613" s="6"/>
      <c r="I613" s="6"/>
      <c r="J613" s="6"/>
      <c r="K613" s="1"/>
      <c r="L613" s="16"/>
      <c r="M613" s="16"/>
      <c r="N613" s="284" t="s">
        <v>339</v>
      </c>
      <c r="O613" s="282">
        <v>0</v>
      </c>
      <c r="P613" s="282">
        <v>0.1</v>
      </c>
    </row>
    <row r="614" spans="1:24" ht="127.8" hidden="1" customHeight="1" x14ac:dyDescent="0.3">
      <c r="A614" s="60"/>
      <c r="B614" s="159"/>
      <c r="C614" s="14"/>
      <c r="D614" s="14"/>
      <c r="E614" s="6"/>
      <c r="F614" s="6"/>
      <c r="G614" s="6"/>
      <c r="H614" s="6"/>
      <c r="I614" s="6"/>
      <c r="J614" s="6"/>
      <c r="K614" s="1"/>
      <c r="L614" s="16"/>
      <c r="M614" s="16"/>
      <c r="N614" s="284" t="s">
        <v>136</v>
      </c>
      <c r="O614" s="282">
        <v>0.1</v>
      </c>
      <c r="P614" s="282">
        <v>10</v>
      </c>
    </row>
    <row r="615" spans="1:24" ht="100.8" hidden="1" x14ac:dyDescent="0.3">
      <c r="A615" s="60"/>
      <c r="B615" s="159"/>
      <c r="C615" s="14"/>
      <c r="D615" s="14"/>
      <c r="E615" s="6"/>
      <c r="F615" s="6"/>
      <c r="G615" s="6"/>
      <c r="H615" s="6"/>
      <c r="I615" s="6"/>
      <c r="J615" s="6"/>
      <c r="K615" s="1"/>
      <c r="L615" s="16"/>
      <c r="M615" s="16"/>
      <c r="N615" s="284" t="s">
        <v>136</v>
      </c>
      <c r="O615" s="282">
        <v>10</v>
      </c>
      <c r="P615" s="282">
        <v>20</v>
      </c>
    </row>
    <row r="616" spans="1:24" ht="100.8" hidden="1" x14ac:dyDescent="0.3">
      <c r="A616" s="60"/>
      <c r="B616" s="159"/>
      <c r="C616" s="14"/>
      <c r="D616" s="14"/>
      <c r="E616" s="6"/>
      <c r="F616" s="6"/>
      <c r="G616" s="6"/>
      <c r="H616" s="6"/>
      <c r="I616" s="6"/>
      <c r="J616" s="6"/>
      <c r="K616" s="1"/>
      <c r="L616" s="16"/>
      <c r="M616" s="16"/>
      <c r="N616" s="284" t="s">
        <v>136</v>
      </c>
      <c r="O616" s="282">
        <v>20</v>
      </c>
      <c r="P616" s="282">
        <v>30</v>
      </c>
    </row>
    <row r="617" spans="1:24" ht="100.8" hidden="1" x14ac:dyDescent="0.3">
      <c r="A617" s="60"/>
      <c r="B617" s="159"/>
      <c r="C617" s="14"/>
      <c r="D617" s="14"/>
      <c r="E617" s="6"/>
      <c r="F617" s="6"/>
      <c r="G617" s="6"/>
      <c r="H617" s="6"/>
      <c r="I617" s="6"/>
      <c r="J617" s="6"/>
      <c r="K617" s="1"/>
      <c r="L617" s="16"/>
      <c r="M617" s="16"/>
      <c r="N617" s="284" t="s">
        <v>136</v>
      </c>
      <c r="O617" s="282">
        <v>30</v>
      </c>
      <c r="P617" s="282">
        <v>40</v>
      </c>
    </row>
    <row r="618" spans="1:24" ht="100.8" hidden="1" x14ac:dyDescent="0.3">
      <c r="A618" s="60"/>
      <c r="B618" s="159"/>
      <c r="C618" s="14"/>
      <c r="D618" s="14"/>
      <c r="E618" s="6"/>
      <c r="F618" s="6"/>
      <c r="G618" s="6"/>
      <c r="H618" s="6"/>
      <c r="I618" s="6"/>
      <c r="J618" s="6"/>
      <c r="K618" s="1"/>
      <c r="L618" s="16"/>
      <c r="M618" s="16"/>
      <c r="N618" s="284" t="s">
        <v>136</v>
      </c>
      <c r="O618" s="282">
        <v>40</v>
      </c>
      <c r="P618" s="282">
        <v>100</v>
      </c>
    </row>
    <row r="619" spans="1:24" hidden="1" x14ac:dyDescent="0.3">
      <c r="A619" s="60"/>
      <c r="B619" s="159"/>
      <c r="C619" s="14"/>
      <c r="D619" s="14"/>
      <c r="E619" s="6"/>
      <c r="F619" s="6"/>
      <c r="G619" s="6"/>
      <c r="H619" s="6"/>
      <c r="I619" s="6"/>
      <c r="J619" s="6"/>
      <c r="L619" s="16"/>
      <c r="M619" s="16"/>
      <c r="N619" s="282" t="s">
        <v>351</v>
      </c>
    </row>
    <row r="620" spans="1:24" hidden="1" x14ac:dyDescent="0.3">
      <c r="A620" s="60"/>
      <c r="B620" s="159"/>
      <c r="C620" s="14"/>
      <c r="D620" s="14"/>
      <c r="E620" s="6"/>
      <c r="F620" s="6"/>
      <c r="G620" s="6"/>
      <c r="H620" s="6"/>
      <c r="I620" s="6"/>
      <c r="J620" s="6"/>
      <c r="K620" s="6"/>
      <c r="L620" s="16"/>
      <c r="M620" s="16"/>
    </row>
    <row r="621" spans="1:24" ht="15" thickBot="1" x14ac:dyDescent="0.35">
      <c r="A621" s="61" t="s">
        <v>188</v>
      </c>
      <c r="B621" s="159" t="s">
        <v>188</v>
      </c>
      <c r="C621" s="14"/>
      <c r="D621" s="18"/>
      <c r="E621" s="19"/>
      <c r="F621" s="19"/>
      <c r="G621" s="19"/>
      <c r="H621" s="19"/>
      <c r="I621" s="19"/>
      <c r="J621" s="19"/>
      <c r="K621" s="19"/>
      <c r="L621" s="20"/>
      <c r="M621" s="16"/>
      <c r="X621" s="285"/>
    </row>
    <row r="622" spans="1:24" ht="15" thickBot="1" x14ac:dyDescent="0.35">
      <c r="A622" s="60" t="s">
        <v>188</v>
      </c>
      <c r="B622" s="159" t="s">
        <v>188</v>
      </c>
      <c r="C622" s="14"/>
      <c r="D622" s="6"/>
      <c r="E622" s="6"/>
      <c r="F622" s="6"/>
      <c r="G622" s="6"/>
      <c r="H622" s="6"/>
      <c r="I622" s="6"/>
      <c r="J622" s="6"/>
      <c r="K622" s="6"/>
      <c r="L622" s="6"/>
      <c r="M622" s="16"/>
    </row>
    <row r="623" spans="1:24" ht="8.4" customHeight="1" thickBot="1" x14ac:dyDescent="0.35">
      <c r="A623" s="60" t="s">
        <v>188</v>
      </c>
      <c r="B623" s="159" t="s">
        <v>188</v>
      </c>
      <c r="C623" s="14"/>
      <c r="D623" s="11"/>
      <c r="E623" s="12"/>
      <c r="F623" s="12"/>
      <c r="G623" s="12"/>
      <c r="H623" s="12"/>
      <c r="I623" s="12"/>
      <c r="J623" s="12"/>
      <c r="K623" s="12"/>
      <c r="L623" s="13"/>
      <c r="M623" s="16"/>
    </row>
    <row r="624" spans="1:24" ht="18.600000000000001" thickBot="1" x14ac:dyDescent="0.4">
      <c r="A624" s="60" t="s">
        <v>188</v>
      </c>
      <c r="B624" s="159" t="s">
        <v>188</v>
      </c>
      <c r="C624" s="14"/>
      <c r="D624" s="14"/>
      <c r="E624" s="23" t="s">
        <v>370</v>
      </c>
      <c r="F624" s="6"/>
      <c r="G624" s="31" t="s">
        <v>183</v>
      </c>
      <c r="H624" s="24" t="s">
        <v>59</v>
      </c>
      <c r="I624" s="6"/>
      <c r="J624" s="6"/>
      <c r="K624" s="15" t="s">
        <v>7</v>
      </c>
      <c r="L624" s="16"/>
      <c r="M624" s="16"/>
    </row>
    <row r="625" spans="1:24" ht="187.5" customHeight="1" thickBot="1" x14ac:dyDescent="0.35">
      <c r="A625" s="60" t="s">
        <v>188</v>
      </c>
      <c r="B625" s="159" t="s">
        <v>188</v>
      </c>
      <c r="C625" s="14"/>
      <c r="D625" s="14"/>
      <c r="E625" s="6"/>
      <c r="F625" s="6"/>
      <c r="G625" s="6"/>
      <c r="H625" s="6"/>
      <c r="I625" s="6"/>
      <c r="J625" s="6"/>
      <c r="K625" s="2" t="str">
        <f>IF(AND(G624&gt;=O626,G624&lt;=P626),N626,IF(AND(G624&gt;=O627,G624&lt;=P627),N627,IF(AND(G624&gt;=O628,G624&lt;=P628),N628,IF(AND(G624&gt;=O629,G624&lt;=P629),N629,IF(AND(G624&gt;=O630,G624&lt;=P630),N630,IF(AND(G624&gt;=O631,G624&lt;=P631),N631,N632))))))</f>
        <v xml:space="preserve">Verify Data Entry - Enter 0 for N.N </v>
      </c>
      <c r="L625" s="16"/>
      <c r="M625" s="16"/>
      <c r="O625" s="282" t="s">
        <v>0</v>
      </c>
      <c r="P625" s="282" t="s">
        <v>1</v>
      </c>
    </row>
    <row r="626" spans="1:24" ht="144.6" hidden="1" customHeight="1" x14ac:dyDescent="0.3">
      <c r="A626" s="60"/>
      <c r="B626" s="159"/>
      <c r="C626" s="14"/>
      <c r="D626" s="14"/>
      <c r="E626" s="6"/>
      <c r="F626" s="6"/>
      <c r="G626" s="6"/>
      <c r="H626" s="6"/>
      <c r="I626" s="6"/>
      <c r="J626" s="6"/>
      <c r="K626" s="1"/>
      <c r="L626" s="16"/>
      <c r="M626" s="16"/>
      <c r="N626" s="284" t="s">
        <v>547</v>
      </c>
      <c r="O626" s="282">
        <v>0</v>
      </c>
      <c r="P626" s="282">
        <v>1.9E-2</v>
      </c>
    </row>
    <row r="627" spans="1:24" ht="127.8" hidden="1" customHeight="1" x14ac:dyDescent="0.3">
      <c r="A627" s="60"/>
      <c r="B627" s="159"/>
      <c r="C627" s="14"/>
      <c r="D627" s="14"/>
      <c r="E627" s="6"/>
      <c r="F627" s="6"/>
      <c r="G627" s="6"/>
      <c r="H627" s="6"/>
      <c r="I627" s="6"/>
      <c r="J627" s="6"/>
      <c r="K627" s="1"/>
      <c r="L627" s="16"/>
      <c r="M627" s="16"/>
      <c r="N627" s="284" t="s">
        <v>371</v>
      </c>
      <c r="O627" s="282">
        <v>0.02</v>
      </c>
      <c r="P627" s="282">
        <v>0.05</v>
      </c>
    </row>
    <row r="628" spans="1:24" ht="158.4" hidden="1" x14ac:dyDescent="0.3">
      <c r="A628" s="60"/>
      <c r="B628" s="159"/>
      <c r="C628" s="14"/>
      <c r="D628" s="14"/>
      <c r="E628" s="6"/>
      <c r="F628" s="6"/>
      <c r="G628" s="6"/>
      <c r="H628" s="6"/>
      <c r="I628" s="6"/>
      <c r="J628" s="6"/>
      <c r="K628" s="1"/>
      <c r="L628" s="16"/>
      <c r="M628" s="16"/>
      <c r="N628" s="284" t="s">
        <v>372</v>
      </c>
      <c r="O628" s="282">
        <v>0.06</v>
      </c>
      <c r="P628" s="282">
        <v>10</v>
      </c>
    </row>
    <row r="629" spans="1:24" ht="129.6" hidden="1" x14ac:dyDescent="0.3">
      <c r="A629" s="60"/>
      <c r="B629" s="159"/>
      <c r="C629" s="14"/>
      <c r="D629" s="14"/>
      <c r="E629" s="6"/>
      <c r="F629" s="6"/>
      <c r="G629" s="6"/>
      <c r="H629" s="6"/>
      <c r="I629" s="6"/>
      <c r="J629" s="6"/>
      <c r="K629" s="1"/>
      <c r="L629" s="16"/>
      <c r="M629" s="16"/>
      <c r="N629" s="284" t="s">
        <v>373</v>
      </c>
      <c r="O629" s="282">
        <v>10.01</v>
      </c>
      <c r="P629" s="282">
        <v>20</v>
      </c>
    </row>
    <row r="630" spans="1:24" ht="129.6" hidden="1" x14ac:dyDescent="0.3">
      <c r="A630" s="60"/>
      <c r="B630" s="159"/>
      <c r="C630" s="14"/>
      <c r="D630" s="14"/>
      <c r="E630" s="6"/>
      <c r="F630" s="6"/>
      <c r="G630" s="6"/>
      <c r="H630" s="6"/>
      <c r="I630" s="6"/>
      <c r="J630" s="6"/>
      <c r="K630" s="1"/>
      <c r="L630" s="16"/>
      <c r="M630" s="16"/>
      <c r="N630" s="284" t="s">
        <v>373</v>
      </c>
      <c r="O630" s="282">
        <v>20</v>
      </c>
      <c r="P630" s="282">
        <v>30</v>
      </c>
    </row>
    <row r="631" spans="1:24" ht="129.6" hidden="1" x14ac:dyDescent="0.3">
      <c r="A631" s="60"/>
      <c r="B631" s="159"/>
      <c r="C631" s="14"/>
      <c r="D631" s="14"/>
      <c r="E631" s="6"/>
      <c r="F631" s="6"/>
      <c r="G631" s="6"/>
      <c r="H631" s="6"/>
      <c r="I631" s="6"/>
      <c r="J631" s="6"/>
      <c r="K631" s="1"/>
      <c r="L631" s="16"/>
      <c r="M631" s="16"/>
      <c r="N631" s="284" t="s">
        <v>373</v>
      </c>
      <c r="O631" s="282">
        <v>30</v>
      </c>
      <c r="P631" s="282">
        <v>100</v>
      </c>
    </row>
    <row r="632" spans="1:24" hidden="1" x14ac:dyDescent="0.3">
      <c r="A632" s="60"/>
      <c r="B632" s="159"/>
      <c r="C632" s="14"/>
      <c r="D632" s="14"/>
      <c r="E632" s="6"/>
      <c r="F632" s="6"/>
      <c r="G632" s="6"/>
      <c r="H632" s="6"/>
      <c r="I632" s="6"/>
      <c r="J632" s="6"/>
      <c r="L632" s="16"/>
      <c r="M632" s="16"/>
      <c r="N632" s="282" t="s">
        <v>351</v>
      </c>
    </row>
    <row r="633" spans="1:24" hidden="1" x14ac:dyDescent="0.3">
      <c r="A633" s="60"/>
      <c r="B633" s="159"/>
      <c r="C633" s="14"/>
      <c r="D633" s="14"/>
      <c r="E633" s="6"/>
      <c r="F633" s="6"/>
      <c r="G633" s="6"/>
      <c r="H633" s="6"/>
      <c r="I633" s="6"/>
      <c r="J633" s="6"/>
      <c r="K633" s="6"/>
      <c r="L633" s="16"/>
      <c r="M633" s="16"/>
    </row>
    <row r="634" spans="1:24" ht="15" thickBot="1" x14ac:dyDescent="0.35">
      <c r="A634" s="61" t="s">
        <v>188</v>
      </c>
      <c r="B634" s="159" t="s">
        <v>188</v>
      </c>
      <c r="C634" s="14"/>
      <c r="D634" s="18"/>
      <c r="E634" s="19"/>
      <c r="F634" s="19"/>
      <c r="G634" s="19"/>
      <c r="H634" s="19"/>
      <c r="I634" s="19"/>
      <c r="J634" s="19"/>
      <c r="K634" s="19"/>
      <c r="L634" s="20"/>
      <c r="M634" s="16"/>
      <c r="X634" s="285"/>
    </row>
    <row r="635" spans="1:24" ht="15" thickBot="1" x14ac:dyDescent="0.35">
      <c r="A635" s="60" t="s">
        <v>188</v>
      </c>
      <c r="B635" s="159" t="s">
        <v>188</v>
      </c>
      <c r="C635" s="14"/>
      <c r="D635" s="6"/>
      <c r="E635" s="6"/>
      <c r="F635" s="6"/>
      <c r="G635" s="6"/>
      <c r="H635" s="6"/>
      <c r="I635" s="6"/>
      <c r="J635" s="6"/>
      <c r="K635" s="6"/>
      <c r="L635" s="6"/>
      <c r="M635" s="16"/>
    </row>
    <row r="636" spans="1:24" ht="8.4" customHeight="1" thickBot="1" x14ac:dyDescent="0.35">
      <c r="A636" s="60" t="s">
        <v>188</v>
      </c>
      <c r="B636" s="159" t="s">
        <v>188</v>
      </c>
      <c r="C636" s="14"/>
      <c r="D636" s="11"/>
      <c r="E636" s="12"/>
      <c r="F636" s="12"/>
      <c r="G636" s="12"/>
      <c r="H636" s="12"/>
      <c r="I636" s="12"/>
      <c r="J636" s="12"/>
      <c r="K636" s="12"/>
      <c r="L636" s="13"/>
      <c r="M636" s="16"/>
    </row>
    <row r="637" spans="1:24" ht="18.600000000000001" thickBot="1" x14ac:dyDescent="0.4">
      <c r="A637" s="60" t="s">
        <v>188</v>
      </c>
      <c r="B637" s="159" t="s">
        <v>188</v>
      </c>
      <c r="C637" s="14"/>
      <c r="D637" s="14"/>
      <c r="E637" s="23" t="s">
        <v>105</v>
      </c>
      <c r="F637" s="6"/>
      <c r="G637" s="31" t="s">
        <v>183</v>
      </c>
      <c r="H637" s="24" t="s">
        <v>59</v>
      </c>
      <c r="I637" s="6"/>
      <c r="J637" s="6"/>
      <c r="K637" s="15" t="s">
        <v>7</v>
      </c>
      <c r="L637" s="16"/>
      <c r="M637" s="16"/>
    </row>
    <row r="638" spans="1:24" ht="186" customHeight="1" thickBot="1" x14ac:dyDescent="0.35">
      <c r="A638" s="60" t="s">
        <v>188</v>
      </c>
      <c r="B638" s="159" t="s">
        <v>188</v>
      </c>
      <c r="C638" s="14"/>
      <c r="D638" s="14"/>
      <c r="E638" s="6"/>
      <c r="F638" s="6"/>
      <c r="G638" s="6"/>
      <c r="H638" s="6"/>
      <c r="I638" s="6"/>
      <c r="J638" s="6"/>
      <c r="K638" s="2" t="str">
        <f>IF(AND(G637&gt;=O639,G637&lt;=P639),N639,IF(AND(G637&gt;=O640,G637&lt;=P640),N640,IF(AND(G637&gt;=O641,G637&lt;=P641),N641,IF(AND(G637&gt;=O642,G637&lt;=P642),N642,IF(AND(G637&gt;=O643,G637&lt;=P643),N643,IF(AND(G637&gt;=O644,G637&lt;=P644),N644,N645))))))</f>
        <v>Enter the highest value of all the other Pollutants</v>
      </c>
      <c r="L638" s="16"/>
      <c r="M638" s="16"/>
      <c r="O638" s="282" t="s">
        <v>0</v>
      </c>
      <c r="P638" s="282" t="s">
        <v>1</v>
      </c>
    </row>
    <row r="639" spans="1:24" ht="144.6" hidden="1" customHeight="1" x14ac:dyDescent="0.3">
      <c r="A639" s="60"/>
      <c r="B639" s="159"/>
      <c r="C639" s="14"/>
      <c r="D639" s="14"/>
      <c r="E639" s="6"/>
      <c r="F639" s="6"/>
      <c r="G639" s="6"/>
      <c r="H639" s="6"/>
      <c r="I639" s="6"/>
      <c r="J639" s="6"/>
      <c r="K639" s="1"/>
      <c r="L639" s="16"/>
      <c r="M639" s="16"/>
      <c r="N639" s="284" t="s">
        <v>374</v>
      </c>
      <c r="O639" s="282">
        <v>0</v>
      </c>
      <c r="P639" s="282">
        <v>1.5</v>
      </c>
    </row>
    <row r="640" spans="1:24" ht="127.8" hidden="1" customHeight="1" x14ac:dyDescent="0.3">
      <c r="A640" s="60"/>
      <c r="B640" s="159"/>
      <c r="C640" s="14"/>
      <c r="D640" s="14"/>
      <c r="E640" s="6"/>
      <c r="F640" s="6"/>
      <c r="G640" s="6"/>
      <c r="H640" s="6"/>
      <c r="I640" s="6"/>
      <c r="J640" s="6"/>
      <c r="K640" s="1"/>
      <c r="L640" s="16"/>
      <c r="M640" s="16"/>
      <c r="N640" s="284" t="s">
        <v>375</v>
      </c>
      <c r="O640" s="282">
        <v>1.51</v>
      </c>
      <c r="P640" s="282">
        <v>4</v>
      </c>
    </row>
    <row r="641" spans="1:52" ht="100.8" hidden="1" x14ac:dyDescent="0.3">
      <c r="A641" s="60"/>
      <c r="B641" s="159"/>
      <c r="C641" s="14"/>
      <c r="D641" s="14"/>
      <c r="E641" s="6"/>
      <c r="F641" s="6"/>
      <c r="G641" s="6"/>
      <c r="H641" s="6"/>
      <c r="I641" s="6"/>
      <c r="J641" s="6"/>
      <c r="K641" s="1"/>
      <c r="L641" s="16"/>
      <c r="M641" s="16"/>
      <c r="N641" s="284" t="s">
        <v>376</v>
      </c>
      <c r="O641" s="282">
        <v>4.01</v>
      </c>
      <c r="P641" s="282">
        <v>60</v>
      </c>
    </row>
    <row r="642" spans="1:52" ht="100.8" hidden="1" x14ac:dyDescent="0.3">
      <c r="A642" s="60"/>
      <c r="B642" s="159"/>
      <c r="C642" s="14"/>
      <c r="D642" s="14"/>
      <c r="E642" s="6"/>
      <c r="F642" s="6"/>
      <c r="G642" s="6"/>
      <c r="H642" s="6"/>
      <c r="I642" s="6"/>
      <c r="J642" s="6"/>
      <c r="K642" s="1"/>
      <c r="L642" s="16"/>
      <c r="M642" s="16"/>
      <c r="N642" s="284" t="s">
        <v>376</v>
      </c>
      <c r="O642" s="282">
        <v>60.01</v>
      </c>
      <c r="P642" s="282">
        <v>80</v>
      </c>
    </row>
    <row r="643" spans="1:52" ht="100.8" hidden="1" x14ac:dyDescent="0.3">
      <c r="A643" s="60"/>
      <c r="B643" s="159"/>
      <c r="C643" s="14"/>
      <c r="D643" s="14"/>
      <c r="E643" s="6"/>
      <c r="F643" s="6"/>
      <c r="G643" s="6"/>
      <c r="H643" s="6"/>
      <c r="I643" s="6"/>
      <c r="J643" s="6"/>
      <c r="K643" s="1"/>
      <c r="L643" s="16"/>
      <c r="M643" s="16"/>
      <c r="N643" s="284" t="s">
        <v>376</v>
      </c>
      <c r="O643" s="282">
        <v>80.010000000000005</v>
      </c>
      <c r="P643" s="282">
        <v>90</v>
      </c>
    </row>
    <row r="644" spans="1:52" ht="100.8" hidden="1" x14ac:dyDescent="0.3">
      <c r="A644" s="60"/>
      <c r="B644" s="159"/>
      <c r="C644" s="14"/>
      <c r="D644" s="14"/>
      <c r="E644" s="6"/>
      <c r="F644" s="6"/>
      <c r="G644" s="6"/>
      <c r="H644" s="6"/>
      <c r="I644" s="6"/>
      <c r="J644" s="6"/>
      <c r="K644" s="1"/>
      <c r="L644" s="16"/>
      <c r="M644" s="16"/>
      <c r="N644" s="284" t="s">
        <v>376</v>
      </c>
      <c r="O644" s="282">
        <v>90.01</v>
      </c>
      <c r="P644" s="282">
        <v>100</v>
      </c>
    </row>
    <row r="645" spans="1:52" hidden="1" x14ac:dyDescent="0.3">
      <c r="A645" s="60"/>
      <c r="B645" s="159"/>
      <c r="C645" s="14"/>
      <c r="D645" s="14"/>
      <c r="E645" s="6"/>
      <c r="F645" s="6"/>
      <c r="G645" s="6"/>
      <c r="H645" s="6"/>
      <c r="I645" s="6"/>
      <c r="J645" s="6"/>
      <c r="L645" s="16"/>
      <c r="M645" s="16"/>
      <c r="N645" s="282" t="s">
        <v>377</v>
      </c>
    </row>
    <row r="646" spans="1:52" hidden="1" x14ac:dyDescent="0.3">
      <c r="A646" s="60"/>
      <c r="B646" s="159"/>
      <c r="C646" s="14"/>
      <c r="D646" s="14"/>
      <c r="E646" s="6"/>
      <c r="F646" s="6"/>
      <c r="G646" s="6"/>
      <c r="H646" s="6"/>
      <c r="I646" s="6"/>
      <c r="J646" s="6"/>
      <c r="K646" s="6"/>
      <c r="L646" s="16"/>
      <c r="M646" s="16"/>
    </row>
    <row r="647" spans="1:52" ht="15" thickBot="1" x14ac:dyDescent="0.35">
      <c r="A647" s="61" t="s">
        <v>190</v>
      </c>
      <c r="B647" s="159" t="s">
        <v>188</v>
      </c>
      <c r="C647" s="14"/>
      <c r="D647" s="18"/>
      <c r="E647" s="19"/>
      <c r="F647" s="19"/>
      <c r="G647" s="19"/>
      <c r="H647" s="19"/>
      <c r="I647" s="19"/>
      <c r="J647" s="19"/>
      <c r="K647" s="19"/>
      <c r="L647" s="20"/>
      <c r="M647" s="16"/>
      <c r="X647" s="285"/>
    </row>
    <row r="648" spans="1:52" hidden="1" x14ac:dyDescent="0.3">
      <c r="A648" s="60" t="s">
        <v>190</v>
      </c>
      <c r="B648" s="159"/>
      <c r="C648" s="14"/>
      <c r="D648" s="6"/>
      <c r="E648" s="6"/>
      <c r="F648" s="6"/>
      <c r="G648" s="6"/>
      <c r="H648" s="6"/>
      <c r="I648" s="6"/>
      <c r="J648" s="6"/>
      <c r="K648" s="6"/>
      <c r="L648" s="6"/>
      <c r="M648" s="16"/>
    </row>
    <row r="649" spans="1:52" hidden="1" x14ac:dyDescent="0.3">
      <c r="A649" s="61" t="s">
        <v>188</v>
      </c>
      <c r="B649" s="159"/>
      <c r="C649" s="14"/>
      <c r="D649" s="6"/>
      <c r="E649" s="6"/>
      <c r="F649" s="6"/>
      <c r="G649" s="6"/>
      <c r="H649" s="6"/>
      <c r="I649" s="6"/>
      <c r="J649" s="6"/>
      <c r="K649" s="6"/>
      <c r="L649" s="6"/>
      <c r="M649" s="16"/>
    </row>
    <row r="650" spans="1:52" ht="15" thickBot="1" x14ac:dyDescent="0.35">
      <c r="A650" s="61" t="s">
        <v>188</v>
      </c>
      <c r="B650" s="159" t="s">
        <v>188</v>
      </c>
      <c r="C650" s="18"/>
      <c r="D650" s="19"/>
      <c r="E650" s="19"/>
      <c r="F650" s="19"/>
      <c r="G650" s="19"/>
      <c r="H650" s="19"/>
      <c r="I650" s="19"/>
      <c r="J650" s="19"/>
      <c r="K650" s="19"/>
      <c r="L650" s="19"/>
      <c r="M650" s="20"/>
    </row>
    <row r="651" spans="1:52" s="21" customFormat="1" ht="7.2" customHeight="1" thickBot="1" x14ac:dyDescent="0.35">
      <c r="A651" s="61" t="s">
        <v>188</v>
      </c>
      <c r="B651" s="159" t="s">
        <v>188</v>
      </c>
      <c r="N651" s="282"/>
      <c r="O651" s="282"/>
      <c r="P651" s="282"/>
      <c r="Q651" s="282"/>
      <c r="R651" s="282"/>
      <c r="S651" s="282"/>
      <c r="T651" s="282"/>
      <c r="U651" s="282"/>
      <c r="V651" s="282"/>
      <c r="W651" s="282"/>
      <c r="X651" s="282"/>
      <c r="Y651" s="282"/>
      <c r="Z651" s="282"/>
      <c r="AA651" s="282"/>
      <c r="AB651" s="282"/>
      <c r="AC651" s="282"/>
      <c r="AD651" s="282"/>
      <c r="AE651" s="282"/>
      <c r="AF651" s="282"/>
      <c r="AG651" s="282"/>
      <c r="AH651" s="282"/>
      <c r="AI651" s="282"/>
      <c r="AJ651" s="282"/>
      <c r="AK651" s="282"/>
      <c r="AL651" s="282"/>
      <c r="AM651" s="282"/>
      <c r="AN651" s="282"/>
      <c r="AO651" s="282"/>
      <c r="AP651" s="282"/>
      <c r="AQ651" s="282"/>
      <c r="AR651" s="282"/>
      <c r="AS651" s="282"/>
      <c r="AT651" s="282"/>
      <c r="AU651" s="282"/>
      <c r="AV651" s="282"/>
      <c r="AW651" s="282"/>
      <c r="AX651" s="282"/>
      <c r="AY651" s="282"/>
      <c r="AZ651" s="282"/>
    </row>
    <row r="652" spans="1:52" ht="15" thickBot="1" x14ac:dyDescent="0.35">
      <c r="A652" s="60" t="s">
        <v>188</v>
      </c>
      <c r="B652" s="159" t="s">
        <v>188</v>
      </c>
      <c r="C652" s="11"/>
      <c r="D652" s="12"/>
      <c r="E652" s="12"/>
      <c r="F652" s="12"/>
      <c r="G652" s="12"/>
      <c r="H652" s="12"/>
      <c r="I652" s="12"/>
      <c r="J652" s="12"/>
      <c r="K652" s="12"/>
      <c r="L652" s="12"/>
      <c r="M652" s="13"/>
    </row>
    <row r="653" spans="1:52" ht="28.2" customHeight="1" thickBot="1" x14ac:dyDescent="0.45">
      <c r="A653" s="60" t="s">
        <v>188</v>
      </c>
      <c r="B653" s="159" t="s">
        <v>188</v>
      </c>
      <c r="C653" s="14"/>
      <c r="D653" s="169" t="s">
        <v>269</v>
      </c>
      <c r="E653" s="9"/>
      <c r="F653" s="9"/>
      <c r="G653" s="9"/>
      <c r="H653" s="9"/>
      <c r="I653" s="9"/>
      <c r="J653" s="10"/>
      <c r="K653" s="7"/>
      <c r="L653" s="7"/>
      <c r="M653" s="22"/>
      <c r="N653" s="283"/>
    </row>
    <row r="654" spans="1:52" ht="15" thickBot="1" x14ac:dyDescent="0.35">
      <c r="A654" s="60" t="s">
        <v>188</v>
      </c>
      <c r="B654" s="159" t="s">
        <v>188</v>
      </c>
      <c r="C654" s="14"/>
      <c r="D654" s="6"/>
      <c r="E654" s="6"/>
      <c r="F654" s="6"/>
      <c r="G654" s="6"/>
      <c r="H654" s="6"/>
      <c r="I654" s="6"/>
      <c r="J654" s="6"/>
      <c r="K654" s="6"/>
      <c r="L654" s="6"/>
      <c r="M654" s="16"/>
    </row>
    <row r="655" spans="1:52" ht="8.4" customHeight="1" thickBot="1" x14ac:dyDescent="0.35">
      <c r="A655" s="60" t="s">
        <v>188</v>
      </c>
      <c r="B655" s="159" t="s">
        <v>188</v>
      </c>
      <c r="C655" s="14"/>
      <c r="D655" s="11"/>
      <c r="E655" s="12"/>
      <c r="F655" s="12"/>
      <c r="G655" s="12"/>
      <c r="H655" s="12"/>
      <c r="I655" s="12"/>
      <c r="J655" s="12"/>
      <c r="K655" s="12"/>
      <c r="L655" s="13"/>
      <c r="M655" s="16"/>
    </row>
    <row r="656" spans="1:52" ht="18.600000000000001" thickBot="1" x14ac:dyDescent="0.4">
      <c r="A656" s="60" t="s">
        <v>188</v>
      </c>
      <c r="B656" s="159" t="s">
        <v>188</v>
      </c>
      <c r="C656" s="14"/>
      <c r="D656" s="14"/>
      <c r="E656" s="23" t="s">
        <v>346</v>
      </c>
      <c r="F656" s="6"/>
      <c r="G656" s="31" t="s">
        <v>183</v>
      </c>
      <c r="H656" s="24" t="s">
        <v>59</v>
      </c>
      <c r="I656" s="6"/>
      <c r="J656" s="6"/>
      <c r="K656" s="15" t="s">
        <v>7</v>
      </c>
      <c r="L656" s="16"/>
      <c r="M656" s="16"/>
    </row>
    <row r="657" spans="1:24" ht="169.2" customHeight="1" thickBot="1" x14ac:dyDescent="0.35">
      <c r="A657" s="60" t="s">
        <v>188</v>
      </c>
      <c r="B657" s="159" t="s">
        <v>188</v>
      </c>
      <c r="C657" s="14"/>
      <c r="D657" s="14"/>
      <c r="E657" s="6"/>
      <c r="F657" s="6"/>
      <c r="G657" s="6"/>
      <c r="H657" s="6"/>
      <c r="I657" s="6"/>
      <c r="J657" s="6"/>
      <c r="K657" s="2" t="str">
        <f>IF(AND(G656&gt;=O658,G656&lt;=P658),N658,IF(AND(G656&gt;=O659,G656&lt;=P659),N659,IF(AND(G656&gt;=O660,G656&lt;=P660),N660,IF(AND(G656&gt;=O661,G656&lt;=P661),N661,IF(AND(G656&gt;=O662,G656&lt;=P662),N662,IF(AND(G656&gt;=O663,G656&lt;=P663),N663,N664))))))</f>
        <v>Verify Data Entry</v>
      </c>
      <c r="L657" s="16"/>
      <c r="M657" s="16"/>
      <c r="O657" s="282" t="s">
        <v>0</v>
      </c>
      <c r="P657" s="282" t="s">
        <v>1</v>
      </c>
    </row>
    <row r="658" spans="1:24" ht="144.6" hidden="1" customHeight="1" x14ac:dyDescent="0.3">
      <c r="A658" s="60"/>
      <c r="B658" s="159"/>
      <c r="C658" s="14"/>
      <c r="D658" s="14"/>
      <c r="E658" s="6"/>
      <c r="F658" s="6"/>
      <c r="G658" s="6"/>
      <c r="H658" s="6"/>
      <c r="I658" s="6"/>
      <c r="J658" s="6"/>
      <c r="K658" s="1"/>
      <c r="L658" s="16"/>
      <c r="M658" s="16"/>
      <c r="N658" s="284" t="s">
        <v>342</v>
      </c>
      <c r="O658" s="282">
        <v>0</v>
      </c>
      <c r="P658" s="282">
        <v>200</v>
      </c>
    </row>
    <row r="659" spans="1:24" hidden="1" x14ac:dyDescent="0.3">
      <c r="A659" s="60"/>
      <c r="B659" s="159"/>
      <c r="C659" s="14"/>
      <c r="D659" s="14"/>
      <c r="E659" s="6"/>
      <c r="F659" s="6"/>
      <c r="G659" s="6"/>
      <c r="H659" s="6"/>
      <c r="I659" s="6"/>
      <c r="J659" s="6"/>
      <c r="K659" s="1"/>
      <c r="L659" s="16"/>
      <c r="M659" s="16"/>
      <c r="N659" s="284" t="s">
        <v>342</v>
      </c>
      <c r="O659" s="282">
        <v>0</v>
      </c>
      <c r="P659" s="282">
        <v>200</v>
      </c>
    </row>
    <row r="660" spans="1:24" hidden="1" x14ac:dyDescent="0.3">
      <c r="A660" s="60"/>
      <c r="B660" s="159"/>
      <c r="C660" s="14"/>
      <c r="D660" s="14"/>
      <c r="E660" s="6"/>
      <c r="F660" s="6"/>
      <c r="G660" s="6"/>
      <c r="H660" s="6"/>
      <c r="I660" s="6"/>
      <c r="J660" s="6"/>
      <c r="K660" s="1"/>
      <c r="L660" s="16"/>
      <c r="M660" s="16"/>
      <c r="N660" s="284" t="s">
        <v>342</v>
      </c>
      <c r="O660" s="282">
        <v>0</v>
      </c>
      <c r="P660" s="282">
        <v>200</v>
      </c>
    </row>
    <row r="661" spans="1:24" hidden="1" x14ac:dyDescent="0.3">
      <c r="A661" s="60"/>
      <c r="B661" s="159"/>
      <c r="C661" s="14"/>
      <c r="D661" s="14"/>
      <c r="E661" s="6"/>
      <c r="F661" s="6"/>
      <c r="G661" s="6"/>
      <c r="H661" s="6"/>
      <c r="I661" s="6"/>
      <c r="J661" s="6"/>
      <c r="K661" s="1"/>
      <c r="L661" s="16"/>
      <c r="M661" s="16"/>
      <c r="N661" s="284" t="s">
        <v>342</v>
      </c>
      <c r="O661" s="282">
        <v>0</v>
      </c>
      <c r="P661" s="282">
        <v>200</v>
      </c>
    </row>
    <row r="662" spans="1:24" hidden="1" x14ac:dyDescent="0.3">
      <c r="A662" s="60"/>
      <c r="B662" s="159"/>
      <c r="C662" s="14"/>
      <c r="D662" s="14"/>
      <c r="E662" s="6"/>
      <c r="F662" s="6"/>
      <c r="G662" s="6"/>
      <c r="H662" s="6"/>
      <c r="I662" s="6"/>
      <c r="J662" s="6"/>
      <c r="K662" s="1"/>
      <c r="L662" s="16"/>
      <c r="M662" s="16"/>
      <c r="N662" s="284" t="s">
        <v>342</v>
      </c>
      <c r="O662" s="282">
        <v>0</v>
      </c>
      <c r="P662" s="282">
        <v>200</v>
      </c>
    </row>
    <row r="663" spans="1:24" hidden="1" x14ac:dyDescent="0.3">
      <c r="A663" s="60"/>
      <c r="B663" s="159"/>
      <c r="C663" s="14"/>
      <c r="D663" s="14"/>
      <c r="E663" s="6"/>
      <c r="F663" s="6"/>
      <c r="G663" s="6"/>
      <c r="H663" s="6"/>
      <c r="I663" s="6"/>
      <c r="J663" s="6"/>
      <c r="K663" s="1"/>
      <c r="L663" s="16"/>
      <c r="M663" s="16"/>
      <c r="N663" s="284" t="s">
        <v>342</v>
      </c>
      <c r="O663" s="282">
        <v>0</v>
      </c>
      <c r="P663" s="282">
        <v>200</v>
      </c>
    </row>
    <row r="664" spans="1:24" hidden="1" x14ac:dyDescent="0.3">
      <c r="A664" s="60"/>
      <c r="B664" s="159"/>
      <c r="C664" s="14"/>
      <c r="D664" s="14"/>
      <c r="E664" s="6"/>
      <c r="F664" s="6"/>
      <c r="G664" s="6"/>
      <c r="H664" s="6"/>
      <c r="I664" s="6"/>
      <c r="J664" s="6"/>
      <c r="L664" s="16"/>
      <c r="M664" s="16"/>
      <c r="N664" s="282" t="s">
        <v>5</v>
      </c>
    </row>
    <row r="665" spans="1:24" hidden="1" x14ac:dyDescent="0.3">
      <c r="A665" s="60"/>
      <c r="B665" s="159"/>
      <c r="C665" s="14"/>
      <c r="D665" s="14"/>
      <c r="E665" s="6"/>
      <c r="F665" s="6"/>
      <c r="G665" s="6"/>
      <c r="H665" s="6"/>
      <c r="I665" s="6"/>
      <c r="J665" s="6"/>
      <c r="K665" s="6"/>
      <c r="L665" s="16"/>
      <c r="M665" s="16"/>
    </row>
    <row r="666" spans="1:24" ht="15" thickBot="1" x14ac:dyDescent="0.35">
      <c r="A666" s="61" t="s">
        <v>188</v>
      </c>
      <c r="B666" s="159" t="s">
        <v>188</v>
      </c>
      <c r="C666" s="14"/>
      <c r="D666" s="18"/>
      <c r="E666" s="19"/>
      <c r="F666" s="19"/>
      <c r="G666" s="19"/>
      <c r="H666" s="19"/>
      <c r="I666" s="19"/>
      <c r="J666" s="19"/>
      <c r="K666" s="19"/>
      <c r="L666" s="20"/>
      <c r="M666" s="16"/>
      <c r="X666" s="285"/>
    </row>
    <row r="667" spans="1:24" ht="15" thickBot="1" x14ac:dyDescent="0.35">
      <c r="A667" s="60" t="s">
        <v>188</v>
      </c>
      <c r="B667" s="159" t="s">
        <v>188</v>
      </c>
      <c r="C667" s="14"/>
      <c r="D667" s="6"/>
      <c r="E667" s="6"/>
      <c r="F667" s="6"/>
      <c r="G667" s="6"/>
      <c r="H667" s="6"/>
      <c r="I667" s="6"/>
      <c r="J667" s="6"/>
      <c r="K667" s="6"/>
      <c r="L667" s="6"/>
      <c r="M667" s="16"/>
    </row>
    <row r="668" spans="1:24" ht="8.4" customHeight="1" thickBot="1" x14ac:dyDescent="0.35">
      <c r="A668" s="60" t="s">
        <v>188</v>
      </c>
      <c r="B668" s="159" t="s">
        <v>188</v>
      </c>
      <c r="C668" s="14"/>
      <c r="D668" s="11"/>
      <c r="E668" s="12"/>
      <c r="F668" s="12"/>
      <c r="G668" s="12"/>
      <c r="H668" s="12"/>
      <c r="I668" s="12"/>
      <c r="J668" s="12"/>
      <c r="K668" s="12"/>
      <c r="L668" s="13"/>
      <c r="M668" s="16"/>
    </row>
    <row r="669" spans="1:24" ht="18.600000000000001" thickBot="1" x14ac:dyDescent="0.4">
      <c r="A669" s="60" t="s">
        <v>188</v>
      </c>
      <c r="B669" s="159" t="s">
        <v>188</v>
      </c>
      <c r="C669" s="14"/>
      <c r="D669" s="14"/>
      <c r="E669" s="23" t="s">
        <v>343</v>
      </c>
      <c r="F669" s="6"/>
      <c r="G669" s="31" t="s">
        <v>183</v>
      </c>
      <c r="H669" s="24" t="s">
        <v>59</v>
      </c>
      <c r="I669" s="6"/>
      <c r="J669" s="6"/>
      <c r="K669" s="15" t="s">
        <v>7</v>
      </c>
      <c r="L669" s="16"/>
      <c r="M669" s="16"/>
    </row>
    <row r="670" spans="1:24" ht="105.6" customHeight="1" thickBot="1" x14ac:dyDescent="0.35">
      <c r="A670" s="60" t="s">
        <v>188</v>
      </c>
      <c r="B670" s="159" t="s">
        <v>188</v>
      </c>
      <c r="C670" s="14"/>
      <c r="D670" s="14"/>
      <c r="E670" s="6"/>
      <c r="F670" s="6"/>
      <c r="G670" s="6"/>
      <c r="H670" s="6"/>
      <c r="I670" s="6"/>
      <c r="J670" s="6"/>
      <c r="K670" s="2" t="str">
        <f>IF(AND(G669&gt;=O671,G669&lt;=P671),N671,IF(AND(G669&gt;=O672,G669&lt;=P672),N672,IF(AND(G669&gt;=O673,G669&lt;=P673),N673,IF(AND(G669&gt;=O674,G669&lt;=P674),N674,IF(AND(G669&gt;=O675,G669&lt;=P675),N675,IF(AND(G669&gt;=O676,G669&lt;=P676),N676,N677))))))</f>
        <v>Verify Data Entry</v>
      </c>
      <c r="L670" s="16"/>
      <c r="M670" s="16"/>
      <c r="O670" s="282" t="s">
        <v>0</v>
      </c>
      <c r="P670" s="282" t="s">
        <v>1</v>
      </c>
    </row>
    <row r="671" spans="1:24" ht="144.6" hidden="1" customHeight="1" x14ac:dyDescent="0.3">
      <c r="A671" s="60"/>
      <c r="B671" s="159"/>
      <c r="C671" s="14"/>
      <c r="D671" s="14"/>
      <c r="E671" s="6"/>
      <c r="F671" s="6"/>
      <c r="G671" s="6"/>
      <c r="H671" s="6"/>
      <c r="I671" s="6"/>
      <c r="J671" s="6"/>
      <c r="K671" s="1"/>
      <c r="L671" s="16"/>
      <c r="M671" s="16"/>
      <c r="N671" s="284" t="s">
        <v>342</v>
      </c>
      <c r="O671" s="282">
        <v>0</v>
      </c>
      <c r="P671" s="282">
        <v>200</v>
      </c>
    </row>
    <row r="672" spans="1:24" ht="127.8" hidden="1" customHeight="1" x14ac:dyDescent="0.3">
      <c r="A672" s="60"/>
      <c r="B672" s="159"/>
      <c r="C672" s="14"/>
      <c r="D672" s="14"/>
      <c r="E672" s="6"/>
      <c r="F672" s="6"/>
      <c r="G672" s="6"/>
      <c r="H672" s="6"/>
      <c r="I672" s="6"/>
      <c r="J672" s="6"/>
      <c r="K672" s="1"/>
      <c r="L672" s="16"/>
      <c r="M672" s="16"/>
      <c r="N672" s="284" t="s">
        <v>342</v>
      </c>
      <c r="O672" s="282">
        <v>0</v>
      </c>
      <c r="P672" s="282">
        <v>200</v>
      </c>
    </row>
    <row r="673" spans="1:24" hidden="1" x14ac:dyDescent="0.3">
      <c r="A673" s="60"/>
      <c r="B673" s="159"/>
      <c r="C673" s="14"/>
      <c r="D673" s="14"/>
      <c r="E673" s="6"/>
      <c r="F673" s="6"/>
      <c r="G673" s="6"/>
      <c r="H673" s="6"/>
      <c r="I673" s="6"/>
      <c r="J673" s="6"/>
      <c r="K673" s="1"/>
      <c r="L673" s="16"/>
      <c r="M673" s="16"/>
      <c r="N673" s="284" t="s">
        <v>342</v>
      </c>
      <c r="O673" s="282">
        <v>0</v>
      </c>
      <c r="P673" s="282">
        <v>200</v>
      </c>
    </row>
    <row r="674" spans="1:24" hidden="1" x14ac:dyDescent="0.3">
      <c r="A674" s="60"/>
      <c r="B674" s="159"/>
      <c r="C674" s="14"/>
      <c r="D674" s="14"/>
      <c r="E674" s="6"/>
      <c r="F674" s="6"/>
      <c r="G674" s="6"/>
      <c r="H674" s="6"/>
      <c r="I674" s="6"/>
      <c r="J674" s="6"/>
      <c r="K674" s="1"/>
      <c r="L674" s="16"/>
      <c r="M674" s="16"/>
      <c r="N674" s="284" t="s">
        <v>342</v>
      </c>
      <c r="O674" s="282">
        <v>0</v>
      </c>
      <c r="P674" s="282">
        <v>200</v>
      </c>
    </row>
    <row r="675" spans="1:24" hidden="1" x14ac:dyDescent="0.3">
      <c r="A675" s="60"/>
      <c r="B675" s="159"/>
      <c r="C675" s="14"/>
      <c r="D675" s="14"/>
      <c r="E675" s="6"/>
      <c r="F675" s="6"/>
      <c r="G675" s="6"/>
      <c r="H675" s="6"/>
      <c r="I675" s="6"/>
      <c r="J675" s="6"/>
      <c r="K675" s="1"/>
      <c r="L675" s="16"/>
      <c r="M675" s="16"/>
      <c r="N675" s="284" t="s">
        <v>342</v>
      </c>
      <c r="O675" s="282">
        <v>0</v>
      </c>
      <c r="P675" s="282">
        <v>200</v>
      </c>
    </row>
    <row r="676" spans="1:24" hidden="1" x14ac:dyDescent="0.3">
      <c r="A676" s="60"/>
      <c r="B676" s="159"/>
      <c r="C676" s="14"/>
      <c r="D676" s="14"/>
      <c r="E676" s="6"/>
      <c r="F676" s="6"/>
      <c r="G676" s="6"/>
      <c r="H676" s="6"/>
      <c r="I676" s="6"/>
      <c r="J676" s="6"/>
      <c r="K676" s="1"/>
      <c r="L676" s="16"/>
      <c r="M676" s="16"/>
      <c r="N676" s="284" t="s">
        <v>342</v>
      </c>
      <c r="O676" s="282">
        <v>0</v>
      </c>
      <c r="P676" s="282">
        <v>200</v>
      </c>
    </row>
    <row r="677" spans="1:24" hidden="1" x14ac:dyDescent="0.3">
      <c r="A677" s="60"/>
      <c r="B677" s="159"/>
      <c r="C677" s="14"/>
      <c r="D677" s="14"/>
      <c r="E677" s="6"/>
      <c r="F677" s="6"/>
      <c r="G677" s="6"/>
      <c r="H677" s="6"/>
      <c r="I677" s="6"/>
      <c r="J677" s="6"/>
      <c r="L677" s="16"/>
      <c r="M677" s="16"/>
      <c r="N677" s="282" t="s">
        <v>5</v>
      </c>
    </row>
    <row r="678" spans="1:24" hidden="1" x14ac:dyDescent="0.3">
      <c r="A678" s="60"/>
      <c r="B678" s="159"/>
      <c r="C678" s="14"/>
      <c r="D678" s="14"/>
      <c r="E678" s="6"/>
      <c r="F678" s="6"/>
      <c r="G678" s="6"/>
      <c r="H678" s="6"/>
      <c r="I678" s="6"/>
      <c r="J678" s="6"/>
      <c r="K678" s="6"/>
      <c r="L678" s="16"/>
      <c r="M678" s="16"/>
    </row>
    <row r="679" spans="1:24" ht="15" thickBot="1" x14ac:dyDescent="0.35">
      <c r="A679" s="61" t="s">
        <v>188</v>
      </c>
      <c r="B679" s="159" t="s">
        <v>188</v>
      </c>
      <c r="C679" s="14"/>
      <c r="D679" s="18"/>
      <c r="E679" s="19"/>
      <c r="F679" s="19"/>
      <c r="G679" s="19"/>
      <c r="H679" s="19"/>
      <c r="I679" s="19"/>
      <c r="J679" s="19"/>
      <c r="K679" s="19"/>
      <c r="L679" s="20"/>
      <c r="M679" s="16"/>
      <c r="X679" s="285"/>
    </row>
    <row r="680" spans="1:24" ht="15" thickBot="1" x14ac:dyDescent="0.35">
      <c r="A680" s="60" t="s">
        <v>188</v>
      </c>
      <c r="B680" s="159" t="s">
        <v>188</v>
      </c>
      <c r="C680" s="14"/>
      <c r="D680" s="6"/>
      <c r="E680" s="6"/>
      <c r="F680" s="6"/>
      <c r="G680" s="6"/>
      <c r="H680" s="6"/>
      <c r="I680" s="6"/>
      <c r="J680" s="6"/>
      <c r="K680" s="6"/>
      <c r="L680" s="6"/>
      <c r="M680" s="16"/>
    </row>
    <row r="681" spans="1:24" ht="8.4" customHeight="1" thickBot="1" x14ac:dyDescent="0.35">
      <c r="A681" s="60" t="s">
        <v>188</v>
      </c>
      <c r="B681" s="159" t="s">
        <v>188</v>
      </c>
      <c r="C681" s="14"/>
      <c r="D681" s="11"/>
      <c r="E681" s="12"/>
      <c r="F681" s="12"/>
      <c r="G681" s="12"/>
      <c r="H681" s="12"/>
      <c r="I681" s="12"/>
      <c r="J681" s="12"/>
      <c r="K681" s="12"/>
      <c r="L681" s="13"/>
      <c r="M681" s="16"/>
    </row>
    <row r="682" spans="1:24" ht="18.600000000000001" thickBot="1" x14ac:dyDescent="0.4">
      <c r="A682" s="60" t="s">
        <v>188</v>
      </c>
      <c r="B682" s="159" t="s">
        <v>188</v>
      </c>
      <c r="C682" s="14"/>
      <c r="D682" s="14"/>
      <c r="E682" s="23" t="s">
        <v>344</v>
      </c>
      <c r="F682" s="6"/>
      <c r="G682" s="31" t="s">
        <v>183</v>
      </c>
      <c r="H682" s="24" t="s">
        <v>59</v>
      </c>
      <c r="I682" s="6"/>
      <c r="J682" s="6"/>
      <c r="K682" s="15" t="s">
        <v>7</v>
      </c>
      <c r="L682" s="16"/>
      <c r="M682" s="16"/>
    </row>
    <row r="683" spans="1:24" ht="105.6" customHeight="1" thickBot="1" x14ac:dyDescent="0.35">
      <c r="A683" s="60" t="s">
        <v>188</v>
      </c>
      <c r="B683" s="159" t="s">
        <v>188</v>
      </c>
      <c r="C683" s="14"/>
      <c r="D683" s="14"/>
      <c r="E683" s="6"/>
      <c r="F683" s="6"/>
      <c r="G683" s="6"/>
      <c r="H683" s="6"/>
      <c r="I683" s="6"/>
      <c r="J683" s="6"/>
      <c r="K683" s="2" t="str">
        <f>IF(AND(G682&gt;=O684,G682&lt;=P684),N684,IF(AND(G682&gt;=O685,G682&lt;=P685),N685,IF(AND(G682&gt;=O686,G682&lt;=P686),N686,IF(AND(G682&gt;=O687,G682&lt;=P687),N687,IF(AND(G682&gt;=O688,G682&lt;=P688),N688,IF(AND(G682&gt;=O689,G682&lt;=P689),N689,N690))))))</f>
        <v>Verify Data Entry</v>
      </c>
      <c r="L683" s="16"/>
      <c r="M683" s="16"/>
      <c r="O683" s="282" t="s">
        <v>0</v>
      </c>
      <c r="P683" s="282" t="s">
        <v>1</v>
      </c>
    </row>
    <row r="684" spans="1:24" ht="144.6" hidden="1" customHeight="1" x14ac:dyDescent="0.3">
      <c r="A684" s="60"/>
      <c r="B684" s="159"/>
      <c r="C684" s="14"/>
      <c r="D684" s="14"/>
      <c r="E684" s="6"/>
      <c r="F684" s="6"/>
      <c r="G684" s="6"/>
      <c r="H684" s="6"/>
      <c r="I684" s="6"/>
      <c r="J684" s="6"/>
      <c r="K684" s="1"/>
      <c r="L684" s="16"/>
      <c r="M684" s="16"/>
      <c r="N684" s="284" t="s">
        <v>342</v>
      </c>
      <c r="O684" s="282">
        <v>0</v>
      </c>
      <c r="P684" s="282">
        <v>200</v>
      </c>
    </row>
    <row r="685" spans="1:24" ht="127.8" hidden="1" customHeight="1" x14ac:dyDescent="0.3">
      <c r="A685" s="60"/>
      <c r="B685" s="159"/>
      <c r="C685" s="14"/>
      <c r="D685" s="14"/>
      <c r="E685" s="6"/>
      <c r="F685" s="6"/>
      <c r="G685" s="6"/>
      <c r="H685" s="6"/>
      <c r="I685" s="6"/>
      <c r="J685" s="6"/>
      <c r="K685" s="1"/>
      <c r="L685" s="16"/>
      <c r="M685" s="16"/>
      <c r="N685" s="284" t="s">
        <v>342</v>
      </c>
      <c r="O685" s="282">
        <v>0</v>
      </c>
      <c r="P685" s="282">
        <v>200</v>
      </c>
    </row>
    <row r="686" spans="1:24" hidden="1" x14ac:dyDescent="0.3">
      <c r="A686" s="60"/>
      <c r="B686" s="159"/>
      <c r="C686" s="14"/>
      <c r="D686" s="14"/>
      <c r="E686" s="6"/>
      <c r="F686" s="6"/>
      <c r="G686" s="6"/>
      <c r="H686" s="6"/>
      <c r="I686" s="6"/>
      <c r="J686" s="6"/>
      <c r="K686" s="1"/>
      <c r="L686" s="16"/>
      <c r="M686" s="16"/>
      <c r="N686" s="284" t="s">
        <v>342</v>
      </c>
      <c r="O686" s="282">
        <v>0</v>
      </c>
      <c r="P686" s="282">
        <v>200</v>
      </c>
    </row>
    <row r="687" spans="1:24" hidden="1" x14ac:dyDescent="0.3">
      <c r="A687" s="60"/>
      <c r="B687" s="159"/>
      <c r="C687" s="14"/>
      <c r="D687" s="14"/>
      <c r="E687" s="6"/>
      <c r="F687" s="6"/>
      <c r="G687" s="6"/>
      <c r="H687" s="6"/>
      <c r="I687" s="6"/>
      <c r="J687" s="6"/>
      <c r="K687" s="1"/>
      <c r="L687" s="16"/>
      <c r="M687" s="16"/>
      <c r="N687" s="284" t="s">
        <v>342</v>
      </c>
      <c r="O687" s="282">
        <v>0</v>
      </c>
      <c r="P687" s="282">
        <v>200</v>
      </c>
    </row>
    <row r="688" spans="1:24" hidden="1" x14ac:dyDescent="0.3">
      <c r="A688" s="60"/>
      <c r="B688" s="159"/>
      <c r="C688" s="14"/>
      <c r="D688" s="14"/>
      <c r="E688" s="6"/>
      <c r="F688" s="6"/>
      <c r="G688" s="6"/>
      <c r="H688" s="6"/>
      <c r="I688" s="6"/>
      <c r="J688" s="6"/>
      <c r="K688" s="1"/>
      <c r="L688" s="16"/>
      <c r="M688" s="16"/>
      <c r="N688" s="284" t="s">
        <v>342</v>
      </c>
      <c r="O688" s="282">
        <v>0</v>
      </c>
      <c r="P688" s="282">
        <v>200</v>
      </c>
    </row>
    <row r="689" spans="1:24" hidden="1" x14ac:dyDescent="0.3">
      <c r="A689" s="60"/>
      <c r="B689" s="159"/>
      <c r="C689" s="14"/>
      <c r="D689" s="14"/>
      <c r="E689" s="6"/>
      <c r="F689" s="6"/>
      <c r="G689" s="6"/>
      <c r="H689" s="6"/>
      <c r="I689" s="6"/>
      <c r="J689" s="6"/>
      <c r="K689" s="1"/>
      <c r="L689" s="16"/>
      <c r="M689" s="16"/>
      <c r="N689" s="284" t="s">
        <v>342</v>
      </c>
      <c r="O689" s="282">
        <v>0</v>
      </c>
      <c r="P689" s="282">
        <v>200</v>
      </c>
    </row>
    <row r="690" spans="1:24" hidden="1" x14ac:dyDescent="0.3">
      <c r="A690" s="60"/>
      <c r="B690" s="159"/>
      <c r="C690" s="14"/>
      <c r="D690" s="14"/>
      <c r="E690" s="6"/>
      <c r="F690" s="6"/>
      <c r="G690" s="6"/>
      <c r="H690" s="6"/>
      <c r="I690" s="6"/>
      <c r="J690" s="6"/>
      <c r="L690" s="16"/>
      <c r="M690" s="16"/>
      <c r="N690" s="282" t="s">
        <v>5</v>
      </c>
    </row>
    <row r="691" spans="1:24" hidden="1" x14ac:dyDescent="0.3">
      <c r="A691" s="60"/>
      <c r="B691" s="159"/>
      <c r="C691" s="14"/>
      <c r="D691" s="14"/>
      <c r="E691" s="6"/>
      <c r="F691" s="6"/>
      <c r="G691" s="6"/>
      <c r="H691" s="6"/>
      <c r="I691" s="6"/>
      <c r="J691" s="6"/>
      <c r="K691" s="6"/>
      <c r="L691" s="16"/>
      <c r="M691" s="16"/>
    </row>
    <row r="692" spans="1:24" ht="15" thickBot="1" x14ac:dyDescent="0.35">
      <c r="A692" s="61" t="s">
        <v>188</v>
      </c>
      <c r="B692" s="159" t="s">
        <v>188</v>
      </c>
      <c r="C692" s="14"/>
      <c r="D692" s="18"/>
      <c r="E692" s="19"/>
      <c r="F692" s="19"/>
      <c r="G692" s="19"/>
      <c r="H692" s="19"/>
      <c r="I692" s="19"/>
      <c r="J692" s="19"/>
      <c r="K692" s="19"/>
      <c r="L692" s="20"/>
      <c r="M692" s="16"/>
      <c r="X692" s="285"/>
    </row>
    <row r="693" spans="1:24" ht="15" thickBot="1" x14ac:dyDescent="0.35">
      <c r="A693" s="60" t="s">
        <v>188</v>
      </c>
      <c r="B693" s="159" t="s">
        <v>188</v>
      </c>
      <c r="C693" s="14"/>
      <c r="D693" s="6"/>
      <c r="E693" s="6"/>
      <c r="F693" s="6"/>
      <c r="G693" s="6"/>
      <c r="H693" s="6"/>
      <c r="I693" s="6"/>
      <c r="J693" s="6"/>
      <c r="K693" s="6"/>
      <c r="L693" s="6"/>
      <c r="M693" s="16"/>
    </row>
    <row r="694" spans="1:24" ht="8.4" customHeight="1" thickBot="1" x14ac:dyDescent="0.35">
      <c r="A694" s="60" t="s">
        <v>188</v>
      </c>
      <c r="B694" s="159" t="s">
        <v>188</v>
      </c>
      <c r="C694" s="14"/>
      <c r="D694" s="11"/>
      <c r="E694" s="12"/>
      <c r="F694" s="12"/>
      <c r="G694" s="12"/>
      <c r="H694" s="12"/>
      <c r="I694" s="12"/>
      <c r="J694" s="12"/>
      <c r="K694" s="12"/>
      <c r="L694" s="13"/>
      <c r="M694" s="16"/>
    </row>
    <row r="695" spans="1:24" ht="18.600000000000001" thickBot="1" x14ac:dyDescent="0.4">
      <c r="A695" s="60" t="s">
        <v>188</v>
      </c>
      <c r="B695" s="159" t="s">
        <v>188</v>
      </c>
      <c r="C695" s="14"/>
      <c r="D695" s="14"/>
      <c r="E695" s="23" t="s">
        <v>60</v>
      </c>
      <c r="F695" s="6"/>
      <c r="G695" s="31" t="s">
        <v>183</v>
      </c>
      <c r="H695" s="24" t="s">
        <v>59</v>
      </c>
      <c r="I695" s="6"/>
      <c r="J695" s="6"/>
      <c r="K695" s="15" t="s">
        <v>7</v>
      </c>
      <c r="L695" s="16"/>
      <c r="M695" s="16"/>
    </row>
    <row r="696" spans="1:24" ht="151.94999999999999" customHeight="1" thickBot="1" x14ac:dyDescent="0.35">
      <c r="A696" s="60" t="s">
        <v>188</v>
      </c>
      <c r="B696" s="159" t="s">
        <v>188</v>
      </c>
      <c r="C696" s="14"/>
      <c r="D696" s="14"/>
      <c r="E696" s="6"/>
      <c r="F696" s="6"/>
      <c r="G696" s="6"/>
      <c r="H696" s="6"/>
      <c r="I696" s="6"/>
      <c r="J696" s="6"/>
      <c r="K696" s="2" t="str">
        <f>IF(AND(G695&gt;=O697,G695&lt;=P697),N697,IF(AND(G695&gt;=O698,G695&lt;=P698),N698,IF(AND(G695&gt;=O699,G695&lt;=P699),N699,IF(AND(G695&gt;=O700,G695&lt;=P700),N700,IF(AND(G695&gt;=O701,G695&lt;=P701),N701,IF(AND(G695&gt;=O702,G695&lt;=P702),N702,IF(AND(G695&gt;=O703,G695&lt;=P703),N703,N704)))))))</f>
        <v>Verify Data Entry</v>
      </c>
      <c r="L696" s="16"/>
      <c r="M696" s="16"/>
      <c r="O696" s="282" t="s">
        <v>0</v>
      </c>
      <c r="P696" s="282" t="s">
        <v>1</v>
      </c>
    </row>
    <row r="697" spans="1:24" ht="144" hidden="1" x14ac:dyDescent="0.3">
      <c r="A697" s="60"/>
      <c r="B697" s="159"/>
      <c r="C697" s="14"/>
      <c r="D697" s="14"/>
      <c r="E697" s="6"/>
      <c r="F697" s="6"/>
      <c r="G697" s="6"/>
      <c r="H697" s="6"/>
      <c r="I697" s="6"/>
      <c r="J697" s="6"/>
      <c r="K697" s="1"/>
      <c r="L697" s="16"/>
      <c r="M697" s="16"/>
      <c r="N697" s="284" t="s">
        <v>113</v>
      </c>
      <c r="O697" s="282">
        <v>0</v>
      </c>
      <c r="P697" s="282">
        <v>40</v>
      </c>
    </row>
    <row r="698" spans="1:24" ht="86.4" hidden="1" x14ac:dyDescent="0.3">
      <c r="A698" s="60"/>
      <c r="B698" s="159"/>
      <c r="C698" s="14"/>
      <c r="D698" s="14"/>
      <c r="E698" s="6"/>
      <c r="F698" s="6"/>
      <c r="G698" s="6"/>
      <c r="H698" s="6"/>
      <c r="I698" s="6"/>
      <c r="J698" s="6"/>
      <c r="K698" s="1"/>
      <c r="L698" s="16"/>
      <c r="M698" s="16"/>
      <c r="N698" s="284" t="s">
        <v>62</v>
      </c>
      <c r="O698" s="282">
        <v>40.01</v>
      </c>
      <c r="P698" s="282">
        <v>80</v>
      </c>
    </row>
    <row r="699" spans="1:24" ht="43.2" hidden="1" x14ac:dyDescent="0.3">
      <c r="A699" s="60"/>
      <c r="B699" s="159"/>
      <c r="C699" s="14"/>
      <c r="D699" s="14"/>
      <c r="E699" s="6"/>
      <c r="F699" s="6"/>
      <c r="G699" s="6"/>
      <c r="H699" s="6"/>
      <c r="I699" s="6"/>
      <c r="J699" s="6"/>
      <c r="K699" s="1"/>
      <c r="L699" s="16"/>
      <c r="M699" s="16"/>
      <c r="N699" s="284" t="s">
        <v>61</v>
      </c>
      <c r="O699" s="282">
        <v>80.010000000000005</v>
      </c>
      <c r="P699" s="282">
        <v>100</v>
      </c>
    </row>
    <row r="700" spans="1:24" hidden="1" x14ac:dyDescent="0.3">
      <c r="A700" s="60"/>
      <c r="B700" s="159"/>
      <c r="C700" s="14"/>
      <c r="D700" s="14"/>
      <c r="E700" s="6"/>
      <c r="F700" s="6"/>
      <c r="G700" s="6"/>
      <c r="H700" s="6"/>
      <c r="I700" s="6"/>
      <c r="J700" s="6"/>
      <c r="K700" s="1"/>
      <c r="L700" s="16"/>
      <c r="M700" s="16"/>
      <c r="N700" s="284" t="s">
        <v>27</v>
      </c>
      <c r="O700" s="282">
        <v>100.01</v>
      </c>
      <c r="P700" s="282">
        <v>250</v>
      </c>
    </row>
    <row r="701" spans="1:24" ht="144" hidden="1" x14ac:dyDescent="0.3">
      <c r="A701" s="60"/>
      <c r="B701" s="159"/>
      <c r="C701" s="14"/>
      <c r="D701" s="14"/>
      <c r="E701" s="6"/>
      <c r="F701" s="6"/>
      <c r="G701" s="6"/>
      <c r="H701" s="6"/>
      <c r="I701" s="6"/>
      <c r="J701" s="6"/>
      <c r="K701" s="1"/>
      <c r="L701" s="16"/>
      <c r="M701" s="16"/>
      <c r="N701" s="284" t="s">
        <v>114</v>
      </c>
      <c r="O701" s="282">
        <v>250.01</v>
      </c>
      <c r="P701" s="282">
        <v>400</v>
      </c>
    </row>
    <row r="702" spans="1:24" ht="115.2" hidden="1" x14ac:dyDescent="0.3">
      <c r="A702" s="60"/>
      <c r="B702" s="159"/>
      <c r="C702" s="14"/>
      <c r="D702" s="14"/>
      <c r="E702" s="6"/>
      <c r="F702" s="6"/>
      <c r="G702" s="6"/>
      <c r="H702" s="6"/>
      <c r="I702" s="6"/>
      <c r="J702" s="6"/>
      <c r="K702" s="1"/>
      <c r="L702" s="16"/>
      <c r="M702" s="16"/>
      <c r="N702" s="284" t="s">
        <v>115</v>
      </c>
      <c r="O702" s="282">
        <v>400.01</v>
      </c>
      <c r="P702" s="282">
        <v>2000</v>
      </c>
    </row>
    <row r="703" spans="1:24" ht="127.2" hidden="1" customHeight="1" x14ac:dyDescent="0.3">
      <c r="A703" s="60"/>
      <c r="B703" s="159"/>
      <c r="C703" s="14"/>
      <c r="D703" s="14"/>
      <c r="E703" s="6"/>
      <c r="F703" s="6"/>
      <c r="G703" s="6"/>
      <c r="H703" s="6"/>
      <c r="I703" s="6"/>
      <c r="J703" s="6"/>
      <c r="K703" s="1"/>
      <c r="L703" s="16"/>
      <c r="M703" s="16"/>
      <c r="N703" s="284" t="s">
        <v>301</v>
      </c>
      <c r="O703" s="282">
        <v>2000.01</v>
      </c>
      <c r="P703" s="282">
        <v>50000</v>
      </c>
    </row>
    <row r="704" spans="1:24" hidden="1" x14ac:dyDescent="0.3">
      <c r="A704" s="60"/>
      <c r="B704" s="159"/>
      <c r="C704" s="14"/>
      <c r="D704" s="14"/>
      <c r="E704" s="6"/>
      <c r="F704" s="6"/>
      <c r="G704" s="6"/>
      <c r="H704" s="6"/>
      <c r="I704" s="6"/>
      <c r="J704" s="6"/>
      <c r="L704" s="16"/>
      <c r="M704" s="16"/>
      <c r="N704" s="282" t="s">
        <v>5</v>
      </c>
    </row>
    <row r="705" spans="1:52" hidden="1" x14ac:dyDescent="0.3">
      <c r="A705" s="60"/>
      <c r="B705" s="159"/>
      <c r="C705" s="14"/>
      <c r="D705" s="14"/>
      <c r="E705" s="6"/>
      <c r="F705" s="6"/>
      <c r="G705" s="6"/>
      <c r="H705" s="6"/>
      <c r="I705" s="6"/>
      <c r="J705" s="6"/>
      <c r="K705" s="6"/>
      <c r="L705" s="16"/>
      <c r="M705" s="16"/>
    </row>
    <row r="706" spans="1:52" ht="15" thickBot="1" x14ac:dyDescent="0.35">
      <c r="A706" s="61" t="s">
        <v>188</v>
      </c>
      <c r="B706" s="159" t="s">
        <v>188</v>
      </c>
      <c r="C706" s="14"/>
      <c r="D706" s="18"/>
      <c r="E706" s="19"/>
      <c r="F706" s="19"/>
      <c r="G706" s="19"/>
      <c r="H706" s="19"/>
      <c r="I706" s="19"/>
      <c r="J706" s="19"/>
      <c r="K706" s="19"/>
      <c r="L706" s="20"/>
      <c r="M706" s="16"/>
      <c r="X706" s="285"/>
    </row>
    <row r="707" spans="1:52" hidden="1" x14ac:dyDescent="0.3">
      <c r="A707" s="60" t="s">
        <v>188</v>
      </c>
      <c r="B707" s="159"/>
      <c r="C707" s="14"/>
      <c r="D707" s="6"/>
      <c r="E707" s="6"/>
      <c r="F707" s="6"/>
      <c r="G707" s="6"/>
      <c r="H707" s="6"/>
      <c r="I707" s="6"/>
      <c r="J707" s="6"/>
      <c r="K707" s="6"/>
      <c r="L707" s="6"/>
      <c r="M707" s="16"/>
    </row>
    <row r="708" spans="1:52" hidden="1" x14ac:dyDescent="0.3">
      <c r="A708" s="61" t="s">
        <v>188</v>
      </c>
      <c r="B708" s="159"/>
      <c r="C708" s="14"/>
      <c r="D708" s="6"/>
      <c r="E708" s="6"/>
      <c r="F708" s="6"/>
      <c r="G708" s="6"/>
      <c r="H708" s="6"/>
      <c r="I708" s="6"/>
      <c r="J708" s="6"/>
      <c r="K708" s="6"/>
      <c r="L708" s="6"/>
      <c r="M708" s="16"/>
    </row>
    <row r="709" spans="1:52" ht="15" thickBot="1" x14ac:dyDescent="0.35">
      <c r="A709" s="61" t="s">
        <v>188</v>
      </c>
      <c r="B709" s="159" t="s">
        <v>188</v>
      </c>
      <c r="C709" s="18"/>
      <c r="D709" s="19"/>
      <c r="E709" s="19"/>
      <c r="F709" s="19"/>
      <c r="G709" s="19"/>
      <c r="H709" s="19"/>
      <c r="I709" s="19"/>
      <c r="J709" s="19"/>
      <c r="K709" s="19"/>
      <c r="L709" s="19"/>
      <c r="M709" s="20"/>
    </row>
    <row r="710" spans="1:52" s="21" customFormat="1" ht="7.2" customHeight="1" thickBot="1" x14ac:dyDescent="0.35">
      <c r="A710" s="61" t="s">
        <v>188</v>
      </c>
      <c r="B710" s="159" t="s">
        <v>188</v>
      </c>
      <c r="N710" s="282"/>
      <c r="O710" s="282"/>
      <c r="P710" s="282"/>
      <c r="Q710" s="282"/>
      <c r="R710" s="282"/>
      <c r="S710" s="282"/>
      <c r="T710" s="282"/>
      <c r="U710" s="282"/>
      <c r="V710" s="282"/>
      <c r="W710" s="282"/>
      <c r="X710" s="282"/>
      <c r="Y710" s="282"/>
      <c r="Z710" s="282"/>
      <c r="AA710" s="282"/>
      <c r="AB710" s="282"/>
      <c r="AC710" s="282"/>
      <c r="AD710" s="282"/>
      <c r="AE710" s="282"/>
      <c r="AF710" s="282"/>
      <c r="AG710" s="282"/>
      <c r="AH710" s="282"/>
      <c r="AI710" s="282"/>
      <c r="AJ710" s="282"/>
      <c r="AK710" s="282"/>
      <c r="AL710" s="282"/>
      <c r="AM710" s="282"/>
      <c r="AN710" s="282"/>
      <c r="AO710" s="282"/>
      <c r="AP710" s="282"/>
      <c r="AQ710" s="282"/>
      <c r="AR710" s="282"/>
      <c r="AS710" s="282"/>
      <c r="AT710" s="282"/>
      <c r="AU710" s="282"/>
      <c r="AV710" s="282"/>
      <c r="AW710" s="282"/>
      <c r="AX710" s="282"/>
      <c r="AY710" s="282"/>
      <c r="AZ710" s="282"/>
    </row>
    <row r="711" spans="1:52" ht="15" thickBot="1" x14ac:dyDescent="0.35">
      <c r="A711" s="60" t="s">
        <v>188</v>
      </c>
      <c r="B711" s="159" t="s">
        <v>188</v>
      </c>
      <c r="C711" s="11"/>
      <c r="D711" s="12"/>
      <c r="E711" s="12"/>
      <c r="F711" s="12"/>
      <c r="G711" s="12"/>
      <c r="H711" s="12"/>
      <c r="I711" s="12"/>
      <c r="J711" s="12"/>
      <c r="K711" s="12"/>
      <c r="L711" s="12"/>
      <c r="M711" s="13"/>
    </row>
    <row r="712" spans="1:52" ht="28.2" customHeight="1" thickBot="1" x14ac:dyDescent="0.45">
      <c r="A712" s="60" t="s">
        <v>188</v>
      </c>
      <c r="B712" s="159" t="s">
        <v>188</v>
      </c>
      <c r="C712" s="14"/>
      <c r="D712" s="169" t="s">
        <v>327</v>
      </c>
      <c r="E712" s="9"/>
      <c r="F712" s="9"/>
      <c r="G712" s="9"/>
      <c r="H712" s="9"/>
      <c r="I712" s="9"/>
      <c r="J712" s="10"/>
      <c r="K712" s="7"/>
      <c r="L712" s="7"/>
      <c r="M712" s="22"/>
      <c r="N712" s="283"/>
    </row>
    <row r="713" spans="1:52" ht="15" thickBot="1" x14ac:dyDescent="0.35">
      <c r="A713" s="60" t="s">
        <v>188</v>
      </c>
      <c r="B713" s="159" t="s">
        <v>188</v>
      </c>
      <c r="C713" s="14"/>
      <c r="D713" s="6"/>
      <c r="E713" s="6"/>
      <c r="F713" s="6"/>
      <c r="G713" s="6"/>
      <c r="H713" s="6"/>
      <c r="I713" s="6"/>
      <c r="J713" s="6"/>
      <c r="K713" s="6"/>
      <c r="L713" s="6"/>
      <c r="M713" s="16"/>
    </row>
    <row r="714" spans="1:52" ht="8.4" customHeight="1" thickBot="1" x14ac:dyDescent="0.35">
      <c r="A714" s="60" t="s">
        <v>188</v>
      </c>
      <c r="B714" s="159" t="s">
        <v>188</v>
      </c>
      <c r="C714" s="14"/>
      <c r="D714" s="11"/>
      <c r="E714" s="12"/>
      <c r="F714" s="12"/>
      <c r="G714" s="12"/>
      <c r="H714" s="12"/>
      <c r="I714" s="12"/>
      <c r="J714" s="12"/>
      <c r="K714" s="12"/>
      <c r="L714" s="13"/>
      <c r="M714" s="16"/>
    </row>
    <row r="715" spans="1:52" ht="18.600000000000001" thickBot="1" x14ac:dyDescent="0.4">
      <c r="A715" s="60" t="s">
        <v>188</v>
      </c>
      <c r="B715" s="159" t="s">
        <v>188</v>
      </c>
      <c r="C715" s="14"/>
      <c r="D715" s="14"/>
      <c r="E715" s="23" t="s">
        <v>378</v>
      </c>
      <c r="F715" s="6"/>
      <c r="G715" s="31" t="s">
        <v>183</v>
      </c>
      <c r="H715" s="24" t="s">
        <v>59</v>
      </c>
      <c r="I715" s="6"/>
      <c r="J715" s="6"/>
      <c r="K715" s="15" t="s">
        <v>7</v>
      </c>
      <c r="L715" s="16"/>
      <c r="M715" s="16"/>
    </row>
    <row r="716" spans="1:52" ht="160.05000000000001" customHeight="1" thickBot="1" x14ac:dyDescent="0.35">
      <c r="A716" s="60" t="s">
        <v>188</v>
      </c>
      <c r="B716" s="159" t="s">
        <v>188</v>
      </c>
      <c r="C716" s="14"/>
      <c r="D716" s="14"/>
      <c r="E716" s="6"/>
      <c r="F716" s="6"/>
      <c r="G716" s="6"/>
      <c r="H716" s="6"/>
      <c r="I716" s="6"/>
      <c r="J716" s="6"/>
      <c r="K716" s="2" t="str">
        <f>IF(AND(G715&gt;=O717,G715&lt;=P717),N717,IF(AND(G715&gt;=O718,G715&lt;=P718),N718,IF(AND(G715&gt;=O719,G715&lt;=P719),N719,IF(AND(G715&gt;=O720,G715&lt;=P720),N720,IF(AND(G715&gt;=O721,G715&lt;=P721),N721,IF(AND(G715&gt;=O722,G715&lt;=P722),N722,N723))))))</f>
        <v xml:space="preserve">Verify Data Entry - Enter 0 for N.N </v>
      </c>
      <c r="L716" s="16"/>
      <c r="M716" s="16"/>
      <c r="O716" s="282" t="s">
        <v>0</v>
      </c>
      <c r="P716" s="282" t="s">
        <v>1</v>
      </c>
    </row>
    <row r="717" spans="1:52" ht="144.6" hidden="1" customHeight="1" x14ac:dyDescent="0.3">
      <c r="A717" s="60"/>
      <c r="B717" s="159"/>
      <c r="C717" s="14"/>
      <c r="D717" s="14"/>
      <c r="E717" s="6"/>
      <c r="F717" s="6"/>
      <c r="G717" s="6"/>
      <c r="H717" s="6"/>
      <c r="I717" s="6"/>
      <c r="J717" s="6"/>
      <c r="K717" s="1"/>
      <c r="L717" s="16"/>
      <c r="M717" s="16"/>
      <c r="N717" s="284" t="s">
        <v>347</v>
      </c>
      <c r="O717" s="282">
        <v>0</v>
      </c>
      <c r="P717" s="282">
        <v>0</v>
      </c>
    </row>
    <row r="718" spans="1:52" ht="100.8" hidden="1" x14ac:dyDescent="0.3">
      <c r="A718" s="60"/>
      <c r="B718" s="159"/>
      <c r="C718" s="14"/>
      <c r="D718" s="14"/>
      <c r="E718" s="6"/>
      <c r="F718" s="6"/>
      <c r="G718" s="6"/>
      <c r="H718" s="6"/>
      <c r="I718" s="6"/>
      <c r="J718" s="6"/>
      <c r="K718" s="1"/>
      <c r="L718" s="16"/>
      <c r="M718" s="16"/>
      <c r="N718" s="284" t="s">
        <v>348</v>
      </c>
      <c r="O718" s="282">
        <v>0.01</v>
      </c>
      <c r="P718" s="282">
        <v>500</v>
      </c>
    </row>
    <row r="719" spans="1:52" ht="100.8" hidden="1" x14ac:dyDescent="0.3">
      <c r="A719" s="60"/>
      <c r="B719" s="159"/>
      <c r="C719" s="14"/>
      <c r="D719" s="14"/>
      <c r="E719" s="6"/>
      <c r="F719" s="6"/>
      <c r="G719" s="6"/>
      <c r="H719" s="6"/>
      <c r="I719" s="6"/>
      <c r="J719" s="6"/>
      <c r="K719" s="1"/>
      <c r="L719" s="16"/>
      <c r="M719" s="16"/>
      <c r="N719" s="284" t="s">
        <v>348</v>
      </c>
      <c r="O719" s="282">
        <v>0.01</v>
      </c>
      <c r="P719" s="282">
        <v>500</v>
      </c>
    </row>
    <row r="720" spans="1:52" ht="100.8" hidden="1" x14ac:dyDescent="0.3">
      <c r="A720" s="60"/>
      <c r="B720" s="159"/>
      <c r="C720" s="14"/>
      <c r="D720" s="14"/>
      <c r="E720" s="6"/>
      <c r="F720" s="6"/>
      <c r="G720" s="6"/>
      <c r="H720" s="6"/>
      <c r="I720" s="6"/>
      <c r="J720" s="6"/>
      <c r="K720" s="1"/>
      <c r="L720" s="16"/>
      <c r="M720" s="16"/>
      <c r="N720" s="284" t="s">
        <v>348</v>
      </c>
      <c r="O720" s="282">
        <v>0.01</v>
      </c>
      <c r="P720" s="282">
        <v>500</v>
      </c>
    </row>
    <row r="721" spans="1:24" ht="100.8" hidden="1" x14ac:dyDescent="0.3">
      <c r="A721" s="60"/>
      <c r="B721" s="159"/>
      <c r="C721" s="14"/>
      <c r="D721" s="14"/>
      <c r="E721" s="6"/>
      <c r="F721" s="6"/>
      <c r="G721" s="6"/>
      <c r="H721" s="6"/>
      <c r="I721" s="6"/>
      <c r="J721" s="6"/>
      <c r="K721" s="1"/>
      <c r="L721" s="16"/>
      <c r="M721" s="16"/>
      <c r="N721" s="284" t="s">
        <v>348</v>
      </c>
      <c r="O721" s="282">
        <v>0.01</v>
      </c>
      <c r="P721" s="282">
        <v>500</v>
      </c>
    </row>
    <row r="722" spans="1:24" ht="100.8" hidden="1" x14ac:dyDescent="0.3">
      <c r="A722" s="60"/>
      <c r="B722" s="159"/>
      <c r="C722" s="14"/>
      <c r="D722" s="14"/>
      <c r="E722" s="6"/>
      <c r="F722" s="6"/>
      <c r="G722" s="6"/>
      <c r="H722" s="6"/>
      <c r="I722" s="6"/>
      <c r="J722" s="6"/>
      <c r="K722" s="1"/>
      <c r="L722" s="16"/>
      <c r="M722" s="16"/>
      <c r="N722" s="284" t="s">
        <v>348</v>
      </c>
      <c r="O722" s="282">
        <v>0.01</v>
      </c>
      <c r="P722" s="282">
        <v>500</v>
      </c>
    </row>
    <row r="723" spans="1:24" hidden="1" x14ac:dyDescent="0.3">
      <c r="A723" s="60"/>
      <c r="B723" s="159"/>
      <c r="C723" s="14"/>
      <c r="D723" s="14"/>
      <c r="E723" s="6"/>
      <c r="F723" s="6"/>
      <c r="G723" s="6"/>
      <c r="H723" s="6"/>
      <c r="I723" s="6"/>
      <c r="J723" s="6"/>
      <c r="L723" s="16"/>
      <c r="M723" s="16"/>
      <c r="N723" s="282" t="s">
        <v>351</v>
      </c>
    </row>
    <row r="724" spans="1:24" hidden="1" x14ac:dyDescent="0.3">
      <c r="A724" s="60"/>
      <c r="B724" s="159"/>
      <c r="C724" s="14"/>
      <c r="D724" s="14"/>
      <c r="E724" s="6"/>
      <c r="F724" s="6"/>
      <c r="G724" s="6"/>
      <c r="H724" s="6"/>
      <c r="I724" s="6"/>
      <c r="J724" s="6"/>
      <c r="K724" s="6"/>
      <c r="L724" s="16"/>
      <c r="M724" s="16"/>
    </row>
    <row r="725" spans="1:24" ht="15" thickBot="1" x14ac:dyDescent="0.35">
      <c r="A725" s="61" t="s">
        <v>188</v>
      </c>
      <c r="B725" s="159" t="s">
        <v>188</v>
      </c>
      <c r="C725" s="14"/>
      <c r="D725" s="18"/>
      <c r="E725" s="19"/>
      <c r="F725" s="19"/>
      <c r="G725" s="19"/>
      <c r="H725" s="19"/>
      <c r="I725" s="19"/>
      <c r="J725" s="19"/>
      <c r="K725" s="19"/>
      <c r="L725" s="20"/>
      <c r="M725" s="16"/>
      <c r="X725" s="285"/>
    </row>
    <row r="726" spans="1:24" ht="15" thickBot="1" x14ac:dyDescent="0.35">
      <c r="A726" s="60" t="s">
        <v>188</v>
      </c>
      <c r="B726" s="159" t="s">
        <v>188</v>
      </c>
      <c r="C726" s="14"/>
      <c r="D726" s="6"/>
      <c r="E726" s="6"/>
      <c r="F726" s="6"/>
      <c r="G726" s="6"/>
      <c r="H726" s="6"/>
      <c r="I726" s="6"/>
      <c r="J726" s="6"/>
      <c r="K726" s="6"/>
      <c r="L726" s="6"/>
      <c r="M726" s="16"/>
    </row>
    <row r="727" spans="1:24" ht="8.4" customHeight="1" thickBot="1" x14ac:dyDescent="0.35">
      <c r="A727" s="60" t="s">
        <v>188</v>
      </c>
      <c r="B727" s="159" t="s">
        <v>188</v>
      </c>
      <c r="C727" s="14"/>
      <c r="D727" s="11"/>
      <c r="E727" s="12"/>
      <c r="F727" s="12"/>
      <c r="G727" s="12"/>
      <c r="H727" s="12"/>
      <c r="I727" s="12"/>
      <c r="J727" s="12"/>
      <c r="K727" s="12"/>
      <c r="L727" s="13"/>
      <c r="M727" s="16"/>
    </row>
    <row r="728" spans="1:24" ht="18.600000000000001" thickBot="1" x14ac:dyDescent="0.4">
      <c r="A728" s="60" t="s">
        <v>188</v>
      </c>
      <c r="B728" s="159" t="s">
        <v>188</v>
      </c>
      <c r="C728" s="14"/>
      <c r="D728" s="14"/>
      <c r="E728" s="23" t="s">
        <v>379</v>
      </c>
      <c r="F728" s="6"/>
      <c r="G728" s="31" t="s">
        <v>183</v>
      </c>
      <c r="H728" s="24" t="s">
        <v>59</v>
      </c>
      <c r="I728" s="6"/>
      <c r="J728" s="6"/>
      <c r="K728" s="15" t="s">
        <v>7</v>
      </c>
      <c r="L728" s="16"/>
      <c r="M728" s="16"/>
    </row>
    <row r="729" spans="1:24" ht="160.05000000000001" customHeight="1" thickBot="1" x14ac:dyDescent="0.35">
      <c r="A729" s="60" t="s">
        <v>188</v>
      </c>
      <c r="B729" s="159" t="s">
        <v>188</v>
      </c>
      <c r="C729" s="14"/>
      <c r="D729" s="14"/>
      <c r="E729" s="6"/>
      <c r="F729" s="6"/>
      <c r="G729" s="6"/>
      <c r="H729" s="6"/>
      <c r="I729" s="6"/>
      <c r="J729" s="6"/>
      <c r="K729" s="2" t="str">
        <f>IF(AND(G728&gt;=O730,G728&lt;=P730),N730,IF(AND(G728&gt;=O731,G728&lt;=P731),N731,IF(AND(G728&gt;=O732,G728&lt;=P732),N732,IF(AND(G728&gt;=O733,G728&lt;=P733),N733,IF(AND(G728&gt;=O734,G728&lt;=P734),N734,IF(AND(G728&gt;=O735,G728&lt;=P735),N735,IF(AND(G728&gt;=O736,G728&lt;=P736),N736,N737)))))))</f>
        <v xml:space="preserve">Verify Data Entry - Enter 0 for N.N </v>
      </c>
      <c r="L729" s="16"/>
      <c r="M729" s="16"/>
      <c r="O729" s="282" t="s">
        <v>0</v>
      </c>
      <c r="P729" s="282" t="s">
        <v>1</v>
      </c>
    </row>
    <row r="730" spans="1:24" hidden="1" x14ac:dyDescent="0.3">
      <c r="A730" s="60"/>
      <c r="B730" s="159"/>
      <c r="C730" s="14"/>
      <c r="D730" s="14"/>
      <c r="E730" s="6"/>
      <c r="F730" s="6"/>
      <c r="G730" s="6"/>
      <c r="H730" s="6"/>
      <c r="I730" s="6"/>
      <c r="J730" s="6"/>
      <c r="K730" s="1"/>
      <c r="L730" s="16"/>
      <c r="M730" s="16"/>
      <c r="N730" s="284" t="s">
        <v>347</v>
      </c>
      <c r="O730" s="282">
        <v>0</v>
      </c>
      <c r="P730" s="282">
        <v>0</v>
      </c>
    </row>
    <row r="731" spans="1:24" ht="144" hidden="1" x14ac:dyDescent="0.3">
      <c r="A731" s="60"/>
      <c r="B731" s="159"/>
      <c r="C731" s="14"/>
      <c r="D731" s="14"/>
      <c r="E731" s="6"/>
      <c r="F731" s="6"/>
      <c r="G731" s="6"/>
      <c r="H731" s="6"/>
      <c r="I731" s="6"/>
      <c r="J731" s="6"/>
      <c r="K731" s="1"/>
      <c r="L731" s="16"/>
      <c r="M731" s="16"/>
      <c r="N731" s="284" t="s">
        <v>349</v>
      </c>
      <c r="O731" s="282">
        <v>0.01</v>
      </c>
      <c r="P731" s="282">
        <v>1000</v>
      </c>
    </row>
    <row r="732" spans="1:24" ht="144" hidden="1" x14ac:dyDescent="0.3">
      <c r="A732" s="60"/>
      <c r="B732" s="159"/>
      <c r="C732" s="14"/>
      <c r="D732" s="14"/>
      <c r="E732" s="6"/>
      <c r="F732" s="6"/>
      <c r="G732" s="6"/>
      <c r="H732" s="6"/>
      <c r="I732" s="6"/>
      <c r="J732" s="6"/>
      <c r="K732" s="1"/>
      <c r="L732" s="16"/>
      <c r="M732" s="16"/>
      <c r="N732" s="284" t="s">
        <v>349</v>
      </c>
      <c r="O732" s="282">
        <v>0.01</v>
      </c>
      <c r="P732" s="282">
        <v>1000</v>
      </c>
    </row>
    <row r="733" spans="1:24" ht="144" hidden="1" x14ac:dyDescent="0.3">
      <c r="A733" s="60"/>
      <c r="B733" s="159"/>
      <c r="C733" s="14"/>
      <c r="D733" s="14"/>
      <c r="E733" s="6"/>
      <c r="F733" s="6"/>
      <c r="G733" s="6"/>
      <c r="H733" s="6"/>
      <c r="I733" s="6"/>
      <c r="J733" s="6"/>
      <c r="K733" s="1"/>
      <c r="L733" s="16"/>
      <c r="M733" s="16"/>
      <c r="N733" s="284" t="s">
        <v>349</v>
      </c>
      <c r="O733" s="282">
        <v>0.01</v>
      </c>
      <c r="P733" s="282">
        <v>1000</v>
      </c>
    </row>
    <row r="734" spans="1:24" ht="144" hidden="1" x14ac:dyDescent="0.3">
      <c r="A734" s="60"/>
      <c r="B734" s="159"/>
      <c r="C734" s="14"/>
      <c r="D734" s="14"/>
      <c r="E734" s="6"/>
      <c r="F734" s="6"/>
      <c r="G734" s="6"/>
      <c r="H734" s="6"/>
      <c r="I734" s="6"/>
      <c r="J734" s="6"/>
      <c r="K734" s="1"/>
      <c r="L734" s="16"/>
      <c r="M734" s="16"/>
      <c r="N734" s="284" t="s">
        <v>349</v>
      </c>
      <c r="O734" s="282">
        <v>0.01</v>
      </c>
      <c r="P734" s="282">
        <v>1000</v>
      </c>
    </row>
    <row r="735" spans="1:24" ht="144" hidden="1" x14ac:dyDescent="0.3">
      <c r="A735" s="60"/>
      <c r="B735" s="159"/>
      <c r="C735" s="14"/>
      <c r="D735" s="14"/>
      <c r="E735" s="6"/>
      <c r="F735" s="6"/>
      <c r="G735" s="6"/>
      <c r="H735" s="6"/>
      <c r="I735" s="6"/>
      <c r="J735" s="6"/>
      <c r="K735" s="1"/>
      <c r="L735" s="16"/>
      <c r="M735" s="16"/>
      <c r="N735" s="284" t="s">
        <v>349</v>
      </c>
      <c r="O735" s="282">
        <v>0.01</v>
      </c>
      <c r="P735" s="282">
        <v>1000</v>
      </c>
    </row>
    <row r="736" spans="1:24" ht="148.19999999999999" hidden="1" customHeight="1" x14ac:dyDescent="0.3">
      <c r="A736" s="60"/>
      <c r="B736" s="159"/>
      <c r="C736" s="14"/>
      <c r="D736" s="14"/>
      <c r="E736" s="6"/>
      <c r="F736" s="6"/>
      <c r="G736" s="6"/>
      <c r="H736" s="6"/>
      <c r="I736" s="6"/>
      <c r="J736" s="6"/>
      <c r="K736" s="1"/>
      <c r="L736" s="16"/>
      <c r="M736" s="16"/>
      <c r="N736" s="284" t="s">
        <v>349</v>
      </c>
      <c r="O736" s="282">
        <v>0.01</v>
      </c>
      <c r="P736" s="282">
        <v>1000</v>
      </c>
    </row>
    <row r="737" spans="1:52" hidden="1" x14ac:dyDescent="0.3">
      <c r="A737" s="60"/>
      <c r="B737" s="159"/>
      <c r="C737" s="14"/>
      <c r="D737" s="14"/>
      <c r="E737" s="6"/>
      <c r="F737" s="6"/>
      <c r="G737" s="6"/>
      <c r="H737" s="6"/>
      <c r="I737" s="6"/>
      <c r="J737" s="6"/>
      <c r="L737" s="16"/>
      <c r="M737" s="16"/>
      <c r="N737" s="282" t="s">
        <v>351</v>
      </c>
    </row>
    <row r="738" spans="1:52" hidden="1" x14ac:dyDescent="0.3">
      <c r="A738" s="60"/>
      <c r="B738" s="159"/>
      <c r="C738" s="14"/>
      <c r="D738" s="14"/>
      <c r="E738" s="6"/>
      <c r="F738" s="6"/>
      <c r="G738" s="6"/>
      <c r="H738" s="6"/>
      <c r="I738" s="6"/>
      <c r="J738" s="6"/>
      <c r="K738" s="6"/>
      <c r="L738" s="16"/>
      <c r="M738" s="16"/>
    </row>
    <row r="739" spans="1:52" ht="15" thickBot="1" x14ac:dyDescent="0.35">
      <c r="A739" s="61" t="s">
        <v>188</v>
      </c>
      <c r="B739" s="159" t="s">
        <v>188</v>
      </c>
      <c r="C739" s="14"/>
      <c r="D739" s="18"/>
      <c r="E739" s="19"/>
      <c r="F739" s="19"/>
      <c r="G739" s="19"/>
      <c r="H739" s="19"/>
      <c r="I739" s="19"/>
      <c r="J739" s="19"/>
      <c r="K739" s="19"/>
      <c r="L739" s="20"/>
      <c r="M739" s="16"/>
      <c r="X739" s="285"/>
    </row>
    <row r="740" spans="1:52" hidden="1" x14ac:dyDescent="0.3">
      <c r="A740" s="60" t="s">
        <v>188</v>
      </c>
      <c r="B740" s="159"/>
      <c r="C740" s="14"/>
      <c r="D740" s="6"/>
      <c r="E740" s="6"/>
      <c r="F740" s="6"/>
      <c r="G740" s="6"/>
      <c r="H740" s="6"/>
      <c r="I740" s="6"/>
      <c r="J740" s="6"/>
      <c r="K740" s="6"/>
      <c r="L740" s="6"/>
      <c r="M740" s="16"/>
    </row>
    <row r="741" spans="1:52" hidden="1" x14ac:dyDescent="0.3">
      <c r="A741" s="61" t="s">
        <v>188</v>
      </c>
      <c r="B741" s="159"/>
      <c r="C741" s="14"/>
      <c r="D741" s="6"/>
      <c r="E741" s="6"/>
      <c r="F741" s="6"/>
      <c r="G741" s="6"/>
      <c r="H741" s="6"/>
      <c r="I741" s="6"/>
      <c r="J741" s="6"/>
      <c r="K741" s="6"/>
      <c r="L741" s="6"/>
      <c r="M741" s="16"/>
    </row>
    <row r="742" spans="1:52" ht="15" thickBot="1" x14ac:dyDescent="0.35">
      <c r="A742" s="61" t="s">
        <v>188</v>
      </c>
      <c r="B742" s="159" t="s">
        <v>188</v>
      </c>
      <c r="C742" s="18"/>
      <c r="D742" s="19"/>
      <c r="E742" s="19"/>
      <c r="F742" s="19"/>
      <c r="G742" s="19"/>
      <c r="H742" s="19"/>
      <c r="I742" s="19"/>
      <c r="J742" s="19"/>
      <c r="K742" s="19"/>
      <c r="L742" s="19"/>
      <c r="M742" s="20"/>
    </row>
    <row r="743" spans="1:52" s="21" customFormat="1" ht="7.2" customHeight="1" thickBot="1" x14ac:dyDescent="0.35">
      <c r="A743" s="61" t="s">
        <v>188</v>
      </c>
      <c r="B743" s="159" t="s">
        <v>188</v>
      </c>
      <c r="N743" s="282"/>
      <c r="O743" s="282"/>
      <c r="P743" s="282"/>
      <c r="Q743" s="282"/>
      <c r="R743" s="282"/>
      <c r="S743" s="282"/>
      <c r="T743" s="282"/>
      <c r="U743" s="282"/>
      <c r="V743" s="282"/>
      <c r="W743" s="282"/>
      <c r="X743" s="282"/>
      <c r="Y743" s="282"/>
      <c r="Z743" s="282"/>
      <c r="AA743" s="282"/>
      <c r="AB743" s="282"/>
      <c r="AC743" s="282"/>
      <c r="AD743" s="282"/>
      <c r="AE743" s="282"/>
      <c r="AF743" s="282"/>
      <c r="AG743" s="282"/>
      <c r="AH743" s="282"/>
      <c r="AI743" s="282"/>
      <c r="AJ743" s="282"/>
      <c r="AK743" s="282"/>
      <c r="AL743" s="282"/>
      <c r="AM743" s="282"/>
      <c r="AN743" s="282"/>
      <c r="AO743" s="282"/>
      <c r="AP743" s="282"/>
      <c r="AQ743" s="282"/>
      <c r="AR743" s="282"/>
      <c r="AS743" s="282"/>
      <c r="AT743" s="282"/>
      <c r="AU743" s="282"/>
      <c r="AV743" s="282"/>
      <c r="AW743" s="282"/>
      <c r="AX743" s="282"/>
      <c r="AY743" s="282"/>
      <c r="AZ743" s="282"/>
    </row>
    <row r="744" spans="1:52" ht="15" thickBot="1" x14ac:dyDescent="0.35">
      <c r="A744" s="60" t="s">
        <v>188</v>
      </c>
      <c r="B744" s="159" t="s">
        <v>188</v>
      </c>
      <c r="C744" s="11"/>
      <c r="D744" s="12"/>
      <c r="E744" s="12"/>
      <c r="F744" s="12"/>
      <c r="G744" s="12"/>
      <c r="H744" s="12"/>
      <c r="I744" s="12"/>
      <c r="J744" s="12"/>
      <c r="K744" s="12"/>
      <c r="L744" s="12"/>
      <c r="M744" s="13"/>
    </row>
    <row r="745" spans="1:52" ht="28.2" customHeight="1" thickBot="1" x14ac:dyDescent="0.45">
      <c r="A745" s="60" t="s">
        <v>188</v>
      </c>
      <c r="B745" s="159" t="s">
        <v>188</v>
      </c>
      <c r="C745" s="14"/>
      <c r="D745" s="169" t="s">
        <v>155</v>
      </c>
      <c r="E745" s="9"/>
      <c r="F745" s="9"/>
      <c r="G745" s="9"/>
      <c r="H745" s="9"/>
      <c r="I745" s="9"/>
      <c r="J745" s="10"/>
      <c r="K745" s="7"/>
      <c r="L745" s="7"/>
      <c r="M745" s="22"/>
      <c r="N745" s="283"/>
    </row>
    <row r="746" spans="1:52" ht="15" thickBot="1" x14ac:dyDescent="0.35">
      <c r="A746" s="60" t="s">
        <v>188</v>
      </c>
      <c r="B746" s="159" t="s">
        <v>188</v>
      </c>
      <c r="C746" s="14"/>
      <c r="D746" s="6"/>
      <c r="E746" s="6"/>
      <c r="F746" s="6"/>
      <c r="G746" s="6"/>
      <c r="H746" s="6"/>
      <c r="I746" s="6"/>
      <c r="J746" s="6"/>
      <c r="K746" s="6"/>
      <c r="L746" s="6"/>
      <c r="M746" s="16"/>
    </row>
    <row r="747" spans="1:52" ht="8.4" customHeight="1" x14ac:dyDescent="0.3">
      <c r="A747" s="60" t="s">
        <v>188</v>
      </c>
      <c r="B747" s="159" t="s">
        <v>188</v>
      </c>
      <c r="C747" s="14"/>
      <c r="D747" s="11"/>
      <c r="E747" s="12"/>
      <c r="F747" s="12"/>
      <c r="G747" s="12"/>
      <c r="H747" s="12"/>
      <c r="I747" s="12"/>
      <c r="J747" s="12"/>
      <c r="K747" s="12"/>
      <c r="L747" s="13"/>
      <c r="M747" s="16"/>
    </row>
    <row r="748" spans="1:52" ht="18" x14ac:dyDescent="0.35">
      <c r="A748" s="60" t="s">
        <v>188</v>
      </c>
      <c r="B748" s="159" t="s">
        <v>188</v>
      </c>
      <c r="C748" s="14"/>
      <c r="D748" s="14"/>
      <c r="E748" s="32" t="str">
        <f>E132</f>
        <v>Magnesium</v>
      </c>
      <c r="F748" s="33"/>
      <c r="G748" s="164">
        <f>E143</f>
        <v>0</v>
      </c>
      <c r="H748" s="34" t="str">
        <f>F143</f>
        <v>ml per day</v>
      </c>
      <c r="I748" s="34" t="str">
        <f>G143</f>
        <v>for</v>
      </c>
      <c r="J748" s="161">
        <f>H143</f>
        <v>0</v>
      </c>
      <c r="K748" s="34" t="str">
        <f>I143</f>
        <v>day(s)</v>
      </c>
      <c r="L748" s="16"/>
      <c r="M748" s="16"/>
    </row>
    <row r="749" spans="1:52" ht="18" x14ac:dyDescent="0.35">
      <c r="A749" s="60" t="s">
        <v>188</v>
      </c>
      <c r="B749" s="159" t="s">
        <v>188</v>
      </c>
      <c r="C749" s="14"/>
      <c r="D749" s="14"/>
      <c r="E749" s="36" t="str">
        <f>E53</f>
        <v>Calcium</v>
      </c>
      <c r="F749" s="37"/>
      <c r="G749" s="165">
        <f>E64</f>
        <v>0</v>
      </c>
      <c r="H749" s="38" t="str">
        <f>F64</f>
        <v>ml per day</v>
      </c>
      <c r="I749" s="38" t="str">
        <f>G64</f>
        <v>for</v>
      </c>
      <c r="J749" s="162">
        <f>H64</f>
        <v>0</v>
      </c>
      <c r="K749" s="38" t="str">
        <f>I64</f>
        <v>day(s)</v>
      </c>
      <c r="L749" s="16"/>
      <c r="M749" s="16"/>
    </row>
    <row r="750" spans="1:52" ht="18" x14ac:dyDescent="0.35">
      <c r="A750" s="61" t="s">
        <v>188</v>
      </c>
      <c r="B750" s="159" t="s">
        <v>188</v>
      </c>
      <c r="C750" s="14"/>
      <c r="D750" s="14"/>
      <c r="E750" s="36" t="str">
        <f>E113</f>
        <v>Potassium</v>
      </c>
      <c r="F750" s="37"/>
      <c r="G750" s="165">
        <f>E124</f>
        <v>0</v>
      </c>
      <c r="H750" s="38" t="str">
        <f>F124</f>
        <v>ml per day</v>
      </c>
      <c r="I750" s="38" t="str">
        <f>G124</f>
        <v>for</v>
      </c>
      <c r="J750" s="162">
        <f>H124</f>
        <v>0</v>
      </c>
      <c r="K750" s="38" t="str">
        <f>I124</f>
        <v>day(s)</v>
      </c>
      <c r="L750" s="16"/>
      <c r="M750" s="16"/>
    </row>
    <row r="751" spans="1:52" ht="18" x14ac:dyDescent="0.35">
      <c r="A751" s="61" t="s">
        <v>188</v>
      </c>
      <c r="B751" s="159" t="s">
        <v>188</v>
      </c>
      <c r="C751" s="14"/>
      <c r="D751" s="14"/>
      <c r="E751" s="36" t="str">
        <f>E94</f>
        <v>Bromine/Bromide</v>
      </c>
      <c r="F751" s="37"/>
      <c r="G751" s="165">
        <f>E105</f>
        <v>0</v>
      </c>
      <c r="H751" s="38" t="str">
        <f>F105</f>
        <v>ml per day</v>
      </c>
      <c r="I751" s="38" t="str">
        <f>G105</f>
        <v>for</v>
      </c>
      <c r="J751" s="162">
        <f>H105</f>
        <v>0</v>
      </c>
      <c r="K751" s="38" t="str">
        <f>I105</f>
        <v>day(s)</v>
      </c>
      <c r="L751" s="16"/>
      <c r="M751" s="16"/>
    </row>
    <row r="752" spans="1:52" ht="18" x14ac:dyDescent="0.35">
      <c r="A752" s="61" t="s">
        <v>188</v>
      </c>
      <c r="B752" s="159" t="s">
        <v>188</v>
      </c>
      <c r="C752" s="14"/>
      <c r="D752" s="14"/>
      <c r="E752" s="36" t="str">
        <f>E155</f>
        <v>Strontium</v>
      </c>
      <c r="F752" s="37"/>
      <c r="G752" s="165">
        <f>E166</f>
        <v>0</v>
      </c>
      <c r="H752" s="38" t="str">
        <f>F166</f>
        <v>ml per day</v>
      </c>
      <c r="I752" s="38" t="str">
        <f>G166</f>
        <v>for</v>
      </c>
      <c r="J752" s="162">
        <f>H166</f>
        <v>0</v>
      </c>
      <c r="K752" s="38" t="str">
        <f>I166</f>
        <v>day(s)</v>
      </c>
      <c r="L752" s="16"/>
      <c r="M752" s="16"/>
    </row>
    <row r="753" spans="1:13" ht="18" x14ac:dyDescent="0.35">
      <c r="A753" s="61" t="s">
        <v>188</v>
      </c>
      <c r="B753" s="159" t="s">
        <v>188</v>
      </c>
      <c r="C753" s="14"/>
      <c r="D753" s="14"/>
      <c r="E753" s="36" t="str">
        <f>E75</f>
        <v>Boron</v>
      </c>
      <c r="F753" s="37"/>
      <c r="G753" s="165">
        <f>E86</f>
        <v>0</v>
      </c>
      <c r="H753" s="38" t="str">
        <f>F86</f>
        <v>ml per day</v>
      </c>
      <c r="I753" s="38" t="str">
        <f>G86</f>
        <v>for</v>
      </c>
      <c r="J753" s="162">
        <f>H86</f>
        <v>0</v>
      </c>
      <c r="K753" s="38" t="str">
        <f>I86</f>
        <v>day(s)</v>
      </c>
      <c r="L753" s="16"/>
      <c r="M753" s="16"/>
    </row>
    <row r="754" spans="1:13" ht="18" x14ac:dyDescent="0.35">
      <c r="A754" s="61" t="s">
        <v>188</v>
      </c>
      <c r="B754" s="159" t="s">
        <v>188</v>
      </c>
      <c r="C754" s="14"/>
      <c r="D754" s="14"/>
      <c r="E754" s="32" t="str">
        <f>E305</f>
        <v>Fluoride/Flourine</v>
      </c>
      <c r="F754" s="33"/>
      <c r="G754" s="164">
        <f>E317</f>
        <v>0</v>
      </c>
      <c r="H754" s="34" t="str">
        <f>F317</f>
        <v>ml per day</v>
      </c>
      <c r="I754" s="34" t="str">
        <f>G317</f>
        <v>for</v>
      </c>
      <c r="J754" s="161">
        <f>H317</f>
        <v>0</v>
      </c>
      <c r="K754" s="34" t="str">
        <f>I317</f>
        <v>day(s)</v>
      </c>
      <c r="L754" s="16"/>
      <c r="M754" s="16"/>
    </row>
    <row r="755" spans="1:13" ht="18" x14ac:dyDescent="0.35">
      <c r="A755" s="61" t="s">
        <v>188</v>
      </c>
      <c r="B755" s="159" t="s">
        <v>188</v>
      </c>
      <c r="C755" s="14"/>
      <c r="D755" s="14"/>
      <c r="E755" s="36" t="str">
        <f>E458</f>
        <v>Rubidium</v>
      </c>
      <c r="F755" s="37"/>
      <c r="G755" s="166">
        <f>E469</f>
        <v>0</v>
      </c>
      <c r="H755" s="47" t="str">
        <f>F469</f>
        <v>ml per day</v>
      </c>
      <c r="I755" s="47" t="str">
        <f>G469</f>
        <v>for</v>
      </c>
      <c r="J755" s="163">
        <f>H469</f>
        <v>0</v>
      </c>
      <c r="K755" s="47" t="str">
        <f>I469</f>
        <v>day(s)</v>
      </c>
      <c r="L755" s="49"/>
      <c r="M755" s="16"/>
    </row>
    <row r="756" spans="1:13" ht="18" customHeight="1" x14ac:dyDescent="0.35">
      <c r="A756" s="61" t="s">
        <v>188</v>
      </c>
      <c r="B756" s="159" t="s">
        <v>188</v>
      </c>
      <c r="C756" s="14"/>
      <c r="D756" s="14"/>
      <c r="E756" s="40" t="str">
        <f>E325</f>
        <v>Iodine</v>
      </c>
      <c r="F756" s="41"/>
      <c r="G756" s="350" t="str">
        <f>E335</f>
        <v>Verify Data Entry</v>
      </c>
      <c r="H756" s="350"/>
      <c r="I756" s="350"/>
      <c r="J756" s="350"/>
      <c r="K756" s="350"/>
      <c r="L756" s="46"/>
      <c r="M756" s="16"/>
    </row>
    <row r="757" spans="1:13" ht="18" x14ac:dyDescent="0.35">
      <c r="A757" s="61" t="s">
        <v>188</v>
      </c>
      <c r="B757" s="159" t="s">
        <v>188</v>
      </c>
      <c r="C757" s="14"/>
      <c r="D757" s="14"/>
      <c r="E757" s="23"/>
      <c r="F757" s="6"/>
      <c r="G757" s="351"/>
      <c r="H757" s="351"/>
      <c r="I757" s="351"/>
      <c r="J757" s="351"/>
      <c r="K757" s="351"/>
      <c r="L757" s="46"/>
      <c r="M757" s="16"/>
    </row>
    <row r="758" spans="1:13" ht="18" x14ac:dyDescent="0.35">
      <c r="A758" s="61" t="s">
        <v>188</v>
      </c>
      <c r="B758" s="159" t="s">
        <v>188</v>
      </c>
      <c r="C758" s="14"/>
      <c r="D758" s="14"/>
      <c r="E758" s="23"/>
      <c r="F758" s="6"/>
      <c r="G758" s="351"/>
      <c r="H758" s="351"/>
      <c r="I758" s="351"/>
      <c r="J758" s="351"/>
      <c r="K758" s="351"/>
      <c r="L758" s="46"/>
      <c r="M758" s="16"/>
    </row>
    <row r="759" spans="1:13" ht="18" x14ac:dyDescent="0.35">
      <c r="A759" s="61" t="s">
        <v>188</v>
      </c>
      <c r="B759" s="159" t="s">
        <v>188</v>
      </c>
      <c r="C759" s="14"/>
      <c r="D759" s="14"/>
      <c r="E759" s="23"/>
      <c r="F759" s="6"/>
      <c r="G759" s="351"/>
      <c r="H759" s="351"/>
      <c r="I759" s="351"/>
      <c r="J759" s="351"/>
      <c r="K759" s="351"/>
      <c r="L759" s="46"/>
      <c r="M759" s="16"/>
    </row>
    <row r="760" spans="1:13" ht="18" x14ac:dyDescent="0.35">
      <c r="A760" s="61" t="s">
        <v>188</v>
      </c>
      <c r="B760" s="159" t="s">
        <v>188</v>
      </c>
      <c r="C760" s="14"/>
      <c r="D760" s="14"/>
      <c r="E760" s="23"/>
      <c r="F760" s="6"/>
      <c r="G760" s="351"/>
      <c r="H760" s="351"/>
      <c r="I760" s="351"/>
      <c r="J760" s="351"/>
      <c r="K760" s="351"/>
      <c r="L760" s="46"/>
      <c r="M760" s="16"/>
    </row>
    <row r="761" spans="1:13" ht="18" x14ac:dyDescent="0.35">
      <c r="A761" s="61" t="s">
        <v>188</v>
      </c>
      <c r="B761" s="159" t="s">
        <v>188</v>
      </c>
      <c r="C761" s="14"/>
      <c r="D761" s="14"/>
      <c r="E761" s="23"/>
      <c r="F761" s="6"/>
      <c r="G761" s="351"/>
      <c r="H761" s="351"/>
      <c r="I761" s="351"/>
      <c r="J761" s="351"/>
      <c r="K761" s="351"/>
      <c r="L761" s="46"/>
      <c r="M761" s="16"/>
    </row>
    <row r="762" spans="1:13" ht="18" x14ac:dyDescent="0.35">
      <c r="A762" s="61" t="s">
        <v>188</v>
      </c>
      <c r="B762" s="159" t="s">
        <v>188</v>
      </c>
      <c r="C762" s="14"/>
      <c r="D762" s="14"/>
      <c r="E762" s="23"/>
      <c r="F762" s="6"/>
      <c r="G762" s="351"/>
      <c r="H762" s="351"/>
      <c r="I762" s="351"/>
      <c r="J762" s="351"/>
      <c r="K762" s="351"/>
      <c r="L762" s="46"/>
      <c r="M762" s="16"/>
    </row>
    <row r="763" spans="1:13" ht="18" x14ac:dyDescent="0.35">
      <c r="A763" s="61" t="s">
        <v>188</v>
      </c>
      <c r="B763" s="159" t="s">
        <v>188</v>
      </c>
      <c r="C763" s="14"/>
      <c r="D763" s="14"/>
      <c r="E763" s="32"/>
      <c r="F763" s="33"/>
      <c r="G763" s="352"/>
      <c r="H763" s="352"/>
      <c r="I763" s="352"/>
      <c r="J763" s="352"/>
      <c r="K763" s="352"/>
      <c r="L763" s="46"/>
      <c r="M763" s="16"/>
    </row>
    <row r="764" spans="1:13" ht="18" x14ac:dyDescent="0.35">
      <c r="A764" s="61" t="s">
        <v>188</v>
      </c>
      <c r="B764" s="159" t="s">
        <v>188</v>
      </c>
      <c r="C764" s="14"/>
      <c r="D764" s="14"/>
      <c r="E764" s="36" t="str">
        <f>E192</f>
        <v>Barium</v>
      </c>
      <c r="F764" s="37"/>
      <c r="G764" s="166">
        <f>E204</f>
        <v>0</v>
      </c>
      <c r="H764" s="47" t="str">
        <f>F204</f>
        <v>ml per day</v>
      </c>
      <c r="I764" s="47" t="str">
        <f>G204</f>
        <v>for</v>
      </c>
      <c r="J764" s="163">
        <f>H204</f>
        <v>0</v>
      </c>
      <c r="K764" s="47" t="str">
        <f>I204</f>
        <v>day(s)</v>
      </c>
      <c r="L764" s="49"/>
      <c r="M764" s="16"/>
    </row>
    <row r="765" spans="1:13" ht="18" x14ac:dyDescent="0.35">
      <c r="A765" s="61" t="s">
        <v>188</v>
      </c>
      <c r="B765" s="159" t="s">
        <v>188</v>
      </c>
      <c r="C765" s="14"/>
      <c r="D765" s="14"/>
      <c r="E765" s="36" t="str">
        <f>E419</f>
        <v>Molybdenum</v>
      </c>
      <c r="F765" s="37"/>
      <c r="G765" s="166">
        <f>E430</f>
        <v>0</v>
      </c>
      <c r="H765" s="47" t="str">
        <f>F430</f>
        <v>ml per day</v>
      </c>
      <c r="I765" s="47" t="str">
        <f>G430</f>
        <v>for</v>
      </c>
      <c r="J765" s="163">
        <f>H430</f>
        <v>0</v>
      </c>
      <c r="K765" s="47" t="str">
        <f>I430</f>
        <v>day(s)</v>
      </c>
      <c r="L765" s="49"/>
      <c r="M765" s="16"/>
    </row>
    <row r="766" spans="1:13" ht="18" x14ac:dyDescent="0.35">
      <c r="A766" s="61" t="s">
        <v>188</v>
      </c>
      <c r="B766" s="159" t="s">
        <v>188</v>
      </c>
      <c r="C766" s="14"/>
      <c r="D766" s="14"/>
      <c r="E766" s="36" t="str">
        <f>E438</f>
        <v>Nickel</v>
      </c>
      <c r="F766" s="37"/>
      <c r="G766" s="166">
        <f>E450</f>
        <v>0</v>
      </c>
      <c r="H766" s="47" t="str">
        <f>F450</f>
        <v>ml per day</v>
      </c>
      <c r="I766" s="47" t="str">
        <f>G450</f>
        <v>for</v>
      </c>
      <c r="J766" s="163">
        <f>H450</f>
        <v>0</v>
      </c>
      <c r="K766" s="47" t="str">
        <f>I450</f>
        <v>day(s)</v>
      </c>
      <c r="L766" s="49"/>
      <c r="M766" s="16"/>
    </row>
    <row r="767" spans="1:13" ht="18" x14ac:dyDescent="0.35">
      <c r="A767" s="61" t="s">
        <v>188</v>
      </c>
      <c r="B767" s="159" t="s">
        <v>188</v>
      </c>
      <c r="C767" s="14"/>
      <c r="D767" s="14"/>
      <c r="E767" s="40" t="str">
        <f>E388</f>
        <v>Manganese</v>
      </c>
      <c r="F767" s="41"/>
      <c r="G767" s="167">
        <f>E399</f>
        <v>0</v>
      </c>
      <c r="H767" s="51" t="str">
        <f>F399</f>
        <v>ml per day</v>
      </c>
      <c r="I767" s="51"/>
      <c r="J767" s="52" t="s">
        <v>147</v>
      </c>
      <c r="K767" s="50"/>
      <c r="L767" s="49"/>
      <c r="M767" s="16"/>
    </row>
    <row r="768" spans="1:13" ht="18" x14ac:dyDescent="0.35">
      <c r="A768" s="61" t="s">
        <v>188</v>
      </c>
      <c r="B768" s="159" t="s">
        <v>188</v>
      </c>
      <c r="C768" s="14"/>
      <c r="D768" s="14"/>
      <c r="E768" s="53"/>
      <c r="F768" s="33"/>
      <c r="G768" s="168">
        <f>E406</f>
        <v>0</v>
      </c>
      <c r="H768" s="55" t="str">
        <f>F406</f>
        <v>ml per day</v>
      </c>
      <c r="I768" s="55"/>
      <c r="J768" s="56" t="s">
        <v>151</v>
      </c>
      <c r="K768" s="54"/>
      <c r="L768" s="49"/>
      <c r="M768" s="16"/>
    </row>
    <row r="769" spans="1:24" ht="18" x14ac:dyDescent="0.35">
      <c r="A769" s="61" t="s">
        <v>188</v>
      </c>
      <c r="B769" s="159" t="s">
        <v>188</v>
      </c>
      <c r="C769" s="14"/>
      <c r="D769" s="14"/>
      <c r="E769" s="40" t="str">
        <f>E212</f>
        <v>Chromium/Chrome</v>
      </c>
      <c r="F769" s="41"/>
      <c r="G769" s="167">
        <f>E223</f>
        <v>0</v>
      </c>
      <c r="H769" s="51" t="str">
        <f>F223</f>
        <v>ml per day</v>
      </c>
      <c r="I769" s="51"/>
      <c r="J769" s="52" t="s">
        <v>148</v>
      </c>
      <c r="K769" s="50"/>
      <c r="L769" s="49"/>
      <c r="M769" s="16"/>
    </row>
    <row r="770" spans="1:24" ht="18" x14ac:dyDescent="0.35">
      <c r="A770" s="61" t="s">
        <v>188</v>
      </c>
      <c r="B770" s="159" t="s">
        <v>188</v>
      </c>
      <c r="C770" s="14"/>
      <c r="D770" s="14"/>
      <c r="E770" s="32"/>
      <c r="F770" s="33"/>
      <c r="G770" s="168">
        <f>E230</f>
        <v>0</v>
      </c>
      <c r="H770" s="55" t="str">
        <f>F230</f>
        <v>ml per day</v>
      </c>
      <c r="I770" s="55"/>
      <c r="J770" s="56" t="s">
        <v>152</v>
      </c>
      <c r="K770" s="54"/>
      <c r="L770" s="49"/>
      <c r="M770" s="16"/>
    </row>
    <row r="771" spans="1:24" ht="18" x14ac:dyDescent="0.35">
      <c r="A771" s="61" t="s">
        <v>188</v>
      </c>
      <c r="B771" s="159" t="s">
        <v>188</v>
      </c>
      <c r="C771" s="14"/>
      <c r="D771" s="14"/>
      <c r="E771" s="40" t="str">
        <f>E243</f>
        <v>Cobalt</v>
      </c>
      <c r="F771" s="41"/>
      <c r="G771" s="167">
        <f>E254</f>
        <v>0</v>
      </c>
      <c r="H771" s="51" t="str">
        <f>F254</f>
        <v>ml per day</v>
      </c>
      <c r="I771" s="51"/>
      <c r="J771" s="52" t="s">
        <v>149</v>
      </c>
      <c r="K771" s="50"/>
      <c r="L771" s="49"/>
      <c r="M771" s="16"/>
    </row>
    <row r="772" spans="1:24" ht="18" x14ac:dyDescent="0.35">
      <c r="A772" s="61" t="s">
        <v>188</v>
      </c>
      <c r="B772" s="159" t="s">
        <v>188</v>
      </c>
      <c r="C772" s="14"/>
      <c r="D772" s="14"/>
      <c r="E772" s="32"/>
      <c r="F772" s="33"/>
      <c r="G772" s="168">
        <f>E261</f>
        <v>0</v>
      </c>
      <c r="H772" s="55" t="str">
        <f>F261</f>
        <v>ml per day</v>
      </c>
      <c r="I772" s="55"/>
      <c r="J772" s="56" t="s">
        <v>153</v>
      </c>
      <c r="K772" s="54"/>
      <c r="L772" s="49"/>
      <c r="M772" s="16"/>
    </row>
    <row r="773" spans="1:24" ht="18" x14ac:dyDescent="0.35">
      <c r="A773" s="61" t="s">
        <v>188</v>
      </c>
      <c r="B773" s="159" t="s">
        <v>188</v>
      </c>
      <c r="C773" s="14"/>
      <c r="D773" s="14"/>
      <c r="E773" s="40" t="str">
        <f>E274</f>
        <v>Iron</v>
      </c>
      <c r="F773" s="41"/>
      <c r="G773" s="167">
        <f>E285</f>
        <v>0</v>
      </c>
      <c r="H773" s="51" t="str">
        <f>F285</f>
        <v>ml per day</v>
      </c>
      <c r="I773" s="51"/>
      <c r="J773" s="52" t="s">
        <v>150</v>
      </c>
      <c r="K773" s="50"/>
      <c r="L773" s="49"/>
      <c r="M773" s="16"/>
    </row>
    <row r="774" spans="1:24" ht="18" x14ac:dyDescent="0.35">
      <c r="A774" s="61" t="s">
        <v>188</v>
      </c>
      <c r="B774" s="159" t="s">
        <v>188</v>
      </c>
      <c r="C774" s="14"/>
      <c r="D774" s="14"/>
      <c r="E774" s="32"/>
      <c r="F774" s="33"/>
      <c r="G774" s="168">
        <f>E292</f>
        <v>0</v>
      </c>
      <c r="H774" s="55" t="str">
        <f>F292</f>
        <v>ml per day</v>
      </c>
      <c r="I774" s="55"/>
      <c r="J774" s="56" t="s">
        <v>154</v>
      </c>
      <c r="K774" s="54"/>
      <c r="L774" s="49"/>
      <c r="M774" s="16"/>
    </row>
    <row r="775" spans="1:24" ht="18" customHeight="1" x14ac:dyDescent="0.35">
      <c r="A775" s="61" t="s">
        <v>188</v>
      </c>
      <c r="B775" s="159" t="s">
        <v>188</v>
      </c>
      <c r="C775" s="14"/>
      <c r="D775" s="14"/>
      <c r="E775" s="40" t="str">
        <f>E508</f>
        <v>Vanadium</v>
      </c>
      <c r="F775" s="41"/>
      <c r="G775" s="350" t="str">
        <f>E518</f>
        <v>Verify Data Entry</v>
      </c>
      <c r="H775" s="350"/>
      <c r="I775" s="350"/>
      <c r="J775" s="350"/>
      <c r="K775" s="350"/>
      <c r="L775" s="49"/>
      <c r="M775" s="16"/>
    </row>
    <row r="776" spans="1:24" ht="18" x14ac:dyDescent="0.35">
      <c r="A776" s="61" t="s">
        <v>188</v>
      </c>
      <c r="B776" s="159" t="s">
        <v>188</v>
      </c>
      <c r="C776" s="14"/>
      <c r="D776" s="14"/>
      <c r="E776" s="23"/>
      <c r="F776" s="6"/>
      <c r="G776" s="351"/>
      <c r="H776" s="351"/>
      <c r="I776" s="351"/>
      <c r="J776" s="351"/>
      <c r="K776" s="351"/>
      <c r="L776" s="49"/>
      <c r="M776" s="16"/>
    </row>
    <row r="777" spans="1:24" ht="18" x14ac:dyDescent="0.35">
      <c r="A777" s="61" t="s">
        <v>188</v>
      </c>
      <c r="B777" s="159" t="s">
        <v>188</v>
      </c>
      <c r="C777" s="14"/>
      <c r="D777" s="14"/>
      <c r="E777" s="23"/>
      <c r="F777" s="6"/>
      <c r="G777" s="351"/>
      <c r="H777" s="351"/>
      <c r="I777" s="351"/>
      <c r="J777" s="351"/>
      <c r="K777" s="351"/>
      <c r="L777" s="16"/>
      <c r="M777" s="16"/>
    </row>
    <row r="778" spans="1:24" ht="18" x14ac:dyDescent="0.35">
      <c r="A778" s="61" t="s">
        <v>188</v>
      </c>
      <c r="B778" s="159" t="s">
        <v>188</v>
      </c>
      <c r="C778" s="14"/>
      <c r="D778" s="14"/>
      <c r="E778" s="23"/>
      <c r="F778" s="6"/>
      <c r="G778" s="351"/>
      <c r="H778" s="351"/>
      <c r="I778" s="351"/>
      <c r="J778" s="351"/>
      <c r="K778" s="351"/>
      <c r="L778" s="16"/>
      <c r="M778" s="16"/>
    </row>
    <row r="779" spans="1:24" ht="18" x14ac:dyDescent="0.35">
      <c r="A779" s="61" t="s">
        <v>188</v>
      </c>
      <c r="B779" s="159" t="s">
        <v>188</v>
      </c>
      <c r="C779" s="14"/>
      <c r="D779" s="14"/>
      <c r="E779" s="32"/>
      <c r="F779" s="33"/>
      <c r="G779" s="352"/>
      <c r="H779" s="352"/>
      <c r="I779" s="352"/>
      <c r="J779" s="352"/>
      <c r="K779" s="352"/>
      <c r="L779" s="16"/>
      <c r="M779" s="16"/>
    </row>
    <row r="780" spans="1:24" ht="18" x14ac:dyDescent="0.35">
      <c r="A780" s="61" t="s">
        <v>188</v>
      </c>
      <c r="B780" s="159" t="s">
        <v>188</v>
      </c>
      <c r="C780" s="14"/>
      <c r="D780" s="14"/>
      <c r="E780" s="36" t="str">
        <f>E526</f>
        <v>Zinc</v>
      </c>
      <c r="F780" s="37"/>
      <c r="G780" s="165">
        <f>E538</f>
        <v>0</v>
      </c>
      <c r="H780" s="38" t="str">
        <f>F538</f>
        <v>ml per day</v>
      </c>
      <c r="I780" s="38" t="str">
        <f>G538</f>
        <v>for</v>
      </c>
      <c r="J780" s="162">
        <f>H538</f>
        <v>0</v>
      </c>
      <c r="K780" s="38" t="str">
        <f>I538</f>
        <v>day(s)</v>
      </c>
      <c r="L780" s="16"/>
      <c r="M780" s="16"/>
    </row>
    <row r="781" spans="1:24" ht="18" x14ac:dyDescent="0.35">
      <c r="A781" s="61" t="s">
        <v>188</v>
      </c>
      <c r="B781" s="159" t="s">
        <v>188</v>
      </c>
      <c r="C781" s="14"/>
      <c r="D781" s="14"/>
      <c r="E781" s="23"/>
      <c r="F781" s="6"/>
      <c r="G781" s="17"/>
      <c r="H781" s="17"/>
      <c r="I781" s="17"/>
      <c r="J781" s="17"/>
      <c r="K781" s="17"/>
      <c r="L781" s="16"/>
      <c r="M781" s="16"/>
    </row>
    <row r="782" spans="1:24" ht="15" thickBot="1" x14ac:dyDescent="0.35">
      <c r="A782" s="61" t="s">
        <v>188</v>
      </c>
      <c r="B782" s="159" t="s">
        <v>188</v>
      </c>
      <c r="C782" s="14"/>
      <c r="D782" s="18"/>
      <c r="E782" s="19"/>
      <c r="F782" s="19"/>
      <c r="G782" s="19"/>
      <c r="H782" s="19"/>
      <c r="I782" s="19"/>
      <c r="J782" s="19"/>
      <c r="K782" s="19"/>
      <c r="L782" s="20"/>
      <c r="M782" s="16"/>
      <c r="X782" s="285"/>
    </row>
    <row r="783" spans="1:24" ht="15" thickBot="1" x14ac:dyDescent="0.35">
      <c r="A783" s="60" t="s">
        <v>188</v>
      </c>
      <c r="B783" s="159" t="s">
        <v>188</v>
      </c>
      <c r="C783" s="14"/>
      <c r="D783" s="6"/>
      <c r="E783" s="6"/>
      <c r="F783" s="6"/>
      <c r="G783" s="6"/>
      <c r="H783" s="6"/>
      <c r="I783" s="6"/>
      <c r="J783" s="6"/>
      <c r="K783" s="6"/>
      <c r="L783" s="6"/>
      <c r="M783" s="16"/>
    </row>
    <row r="784" spans="1:24" ht="28.2" customHeight="1" thickBot="1" x14ac:dyDescent="0.45">
      <c r="A784" s="60" t="s">
        <v>188</v>
      </c>
      <c r="B784" s="159" t="s">
        <v>188</v>
      </c>
      <c r="C784" s="14"/>
      <c r="D784" s="169" t="s">
        <v>156</v>
      </c>
      <c r="E784" s="9"/>
      <c r="F784" s="9"/>
      <c r="G784" s="9"/>
      <c r="H784" s="9"/>
      <c r="I784" s="9"/>
      <c r="J784" s="10"/>
      <c r="K784" s="7"/>
      <c r="L784" s="7"/>
      <c r="M784" s="22"/>
      <c r="N784" s="283"/>
    </row>
    <row r="785" spans="1:52" ht="15" thickBot="1" x14ac:dyDescent="0.35">
      <c r="A785" s="60" t="s">
        <v>188</v>
      </c>
      <c r="B785" s="159" t="s">
        <v>188</v>
      </c>
      <c r="C785" s="14"/>
      <c r="D785" s="6"/>
      <c r="E785" s="6"/>
      <c r="F785" s="6"/>
      <c r="G785" s="6"/>
      <c r="H785" s="6"/>
      <c r="I785" s="6"/>
      <c r="J785" s="6"/>
      <c r="K785" s="6"/>
      <c r="L785" s="6"/>
      <c r="M785" s="16"/>
    </row>
    <row r="786" spans="1:52" ht="8.4" customHeight="1" x14ac:dyDescent="0.3">
      <c r="A786" s="60" t="s">
        <v>188</v>
      </c>
      <c r="B786" s="159" t="s">
        <v>188</v>
      </c>
      <c r="C786" s="14"/>
      <c r="D786" s="11"/>
      <c r="E786" s="12"/>
      <c r="F786" s="12"/>
      <c r="G786" s="12"/>
      <c r="H786" s="12"/>
      <c r="I786" s="12"/>
      <c r="J786" s="12"/>
      <c r="K786" s="12"/>
      <c r="L786" s="13"/>
      <c r="M786" s="16"/>
    </row>
    <row r="787" spans="1:52" ht="18" x14ac:dyDescent="0.35">
      <c r="A787" s="61" t="s">
        <v>188</v>
      </c>
      <c r="B787" s="159" t="s">
        <v>188</v>
      </c>
      <c r="C787" s="14"/>
      <c r="D787" s="14"/>
      <c r="E787" s="40" t="str">
        <f>E477</f>
        <v>Selenium</v>
      </c>
      <c r="F787" s="41"/>
      <c r="G787" s="167">
        <f>E488</f>
        <v>0</v>
      </c>
      <c r="H787" s="51" t="str">
        <f>F488</f>
        <v>ml per day</v>
      </c>
      <c r="I787" s="51"/>
      <c r="J787" s="52" t="s">
        <v>314</v>
      </c>
      <c r="K787" s="50"/>
      <c r="L787" s="49"/>
      <c r="M787" s="16"/>
    </row>
    <row r="788" spans="1:52" ht="18" x14ac:dyDescent="0.35">
      <c r="A788" s="61" t="s">
        <v>188</v>
      </c>
      <c r="B788" s="159" t="s">
        <v>188</v>
      </c>
      <c r="C788" s="14"/>
      <c r="D788" s="14"/>
      <c r="E788" s="32"/>
      <c r="F788" s="33"/>
      <c r="G788" s="168">
        <f>E495</f>
        <v>0</v>
      </c>
      <c r="H788" s="55" t="str">
        <f>F495</f>
        <v>ml per day</v>
      </c>
      <c r="I788" s="55"/>
      <c r="J788" s="56" t="s">
        <v>315</v>
      </c>
      <c r="K788" s="54"/>
      <c r="L788" s="49"/>
      <c r="M788" s="16"/>
    </row>
    <row r="789" spans="1:52" ht="18" x14ac:dyDescent="0.35">
      <c r="A789" s="61" t="s">
        <v>188</v>
      </c>
      <c r="B789" s="159" t="s">
        <v>188</v>
      </c>
      <c r="C789" s="14"/>
      <c r="D789" s="14"/>
      <c r="E789" s="36" t="str">
        <f>E343</f>
        <v>Copper</v>
      </c>
      <c r="F789" s="37"/>
      <c r="G789" s="166">
        <f>E361</f>
        <v>0</v>
      </c>
      <c r="H789" s="160" t="str">
        <f>F361</f>
        <v>ml per day</v>
      </c>
      <c r="I789" s="160"/>
      <c r="J789" s="173" t="s">
        <v>361</v>
      </c>
      <c r="K789" s="47"/>
      <c r="L789" s="49"/>
      <c r="M789" s="16"/>
    </row>
    <row r="790" spans="1:52" ht="18" x14ac:dyDescent="0.35">
      <c r="A790" s="60" t="s">
        <v>188</v>
      </c>
      <c r="B790" s="159" t="s">
        <v>188</v>
      </c>
      <c r="C790" s="14"/>
      <c r="D790" s="14"/>
      <c r="E790" s="32" t="s">
        <v>157</v>
      </c>
      <c r="F790" s="33"/>
      <c r="G790" s="34" t="s">
        <v>158</v>
      </c>
      <c r="H790" s="34"/>
      <c r="I790" s="34"/>
      <c r="J790" s="34"/>
      <c r="K790" s="34"/>
      <c r="L790" s="16"/>
      <c r="M790" s="16"/>
    </row>
    <row r="791" spans="1:52" ht="18" x14ac:dyDescent="0.35">
      <c r="A791" s="60" t="s">
        <v>188</v>
      </c>
      <c r="B791" s="159" t="s">
        <v>188</v>
      </c>
      <c r="C791" s="14"/>
      <c r="D791" s="14"/>
      <c r="E791" s="36" t="s">
        <v>159</v>
      </c>
      <c r="F791" s="37"/>
      <c r="G791" s="38" t="s">
        <v>160</v>
      </c>
      <c r="H791" s="38"/>
      <c r="I791" s="38"/>
      <c r="J791" s="38"/>
      <c r="K791" s="38" t="s">
        <v>163</v>
      </c>
      <c r="L791" s="16"/>
      <c r="M791" s="16"/>
    </row>
    <row r="792" spans="1:52" ht="18" x14ac:dyDescent="0.35">
      <c r="A792" s="60" t="s">
        <v>189</v>
      </c>
      <c r="B792" s="159" t="s">
        <v>188</v>
      </c>
      <c r="C792" s="14"/>
      <c r="D792" s="14"/>
      <c r="E792" s="36" t="s">
        <v>162</v>
      </c>
      <c r="F792" s="37"/>
      <c r="G792" s="38" t="s">
        <v>161</v>
      </c>
      <c r="H792" s="38"/>
      <c r="I792" s="38"/>
      <c r="J792" s="38"/>
      <c r="K792" s="38"/>
      <c r="L792" s="16"/>
      <c r="M792" s="16"/>
    </row>
    <row r="793" spans="1:52" ht="18" x14ac:dyDescent="0.35">
      <c r="A793" s="61" t="s">
        <v>188</v>
      </c>
      <c r="B793" s="159" t="s">
        <v>188</v>
      </c>
      <c r="C793" s="14"/>
      <c r="D793" s="14"/>
      <c r="E793" s="23"/>
      <c r="F793" s="6"/>
      <c r="G793" s="17"/>
      <c r="H793" s="17"/>
      <c r="I793" s="17"/>
      <c r="J793" s="17"/>
      <c r="K793" s="17"/>
      <c r="L793" s="16"/>
      <c r="M793" s="16"/>
    </row>
    <row r="794" spans="1:52" ht="15" thickBot="1" x14ac:dyDescent="0.35">
      <c r="A794" s="61" t="s">
        <v>188</v>
      </c>
      <c r="B794" s="159" t="s">
        <v>188</v>
      </c>
      <c r="C794" s="14"/>
      <c r="D794" s="18"/>
      <c r="E794" s="19"/>
      <c r="F794" s="19"/>
      <c r="G794" s="19"/>
      <c r="H794" s="19"/>
      <c r="I794" s="19"/>
      <c r="J794" s="19"/>
      <c r="K794" s="19"/>
      <c r="L794" s="20"/>
      <c r="M794" s="16"/>
      <c r="X794" s="285"/>
    </row>
    <row r="795" spans="1:52" x14ac:dyDescent="0.3">
      <c r="A795" s="60" t="s">
        <v>188</v>
      </c>
      <c r="B795" s="159" t="s">
        <v>188</v>
      </c>
      <c r="C795" s="14"/>
      <c r="D795" s="6"/>
      <c r="E795" s="6"/>
      <c r="F795" s="6"/>
      <c r="G795" s="6"/>
      <c r="H795" s="6"/>
      <c r="I795" s="6"/>
      <c r="J795" s="6"/>
      <c r="K795" s="6"/>
      <c r="L795" s="6"/>
      <c r="M795" s="16"/>
    </row>
    <row r="796" spans="1:52" ht="15" thickBot="1" x14ac:dyDescent="0.35">
      <c r="A796" s="61" t="s">
        <v>188</v>
      </c>
      <c r="B796" s="159" t="s">
        <v>188</v>
      </c>
      <c r="C796" s="18"/>
      <c r="D796" s="19"/>
      <c r="E796" s="19"/>
      <c r="F796" s="19"/>
      <c r="G796" s="19"/>
      <c r="H796" s="19"/>
      <c r="I796" s="19"/>
      <c r="J796" s="19"/>
      <c r="K796" s="19"/>
      <c r="L796" s="19"/>
      <c r="M796" s="20"/>
    </row>
    <row r="797" spans="1:52" s="21" customFormat="1" ht="7.2" customHeight="1" thickBot="1" x14ac:dyDescent="0.35">
      <c r="A797" s="61" t="s">
        <v>188</v>
      </c>
      <c r="B797" s="159" t="s">
        <v>188</v>
      </c>
      <c r="N797" s="282"/>
      <c r="O797" s="282"/>
      <c r="P797" s="282"/>
      <c r="Q797" s="282"/>
      <c r="R797" s="282"/>
      <c r="S797" s="282"/>
      <c r="T797" s="282"/>
      <c r="U797" s="282"/>
      <c r="V797" s="282"/>
      <c r="W797" s="282"/>
      <c r="X797" s="282"/>
      <c r="Y797" s="282"/>
      <c r="Z797" s="282"/>
      <c r="AA797" s="282"/>
      <c r="AB797" s="282"/>
      <c r="AC797" s="282"/>
      <c r="AD797" s="282"/>
      <c r="AE797" s="282"/>
      <c r="AF797" s="282"/>
      <c r="AG797" s="282"/>
      <c r="AH797" s="282"/>
      <c r="AI797" s="282"/>
      <c r="AJ797" s="282"/>
      <c r="AK797" s="282"/>
      <c r="AL797" s="282"/>
      <c r="AM797" s="282"/>
      <c r="AN797" s="282"/>
      <c r="AO797" s="282"/>
      <c r="AP797" s="282"/>
      <c r="AQ797" s="282"/>
      <c r="AR797" s="282"/>
      <c r="AS797" s="282"/>
      <c r="AT797" s="282"/>
      <c r="AU797" s="282"/>
      <c r="AV797" s="282"/>
      <c r="AW797" s="282"/>
      <c r="AX797" s="282"/>
      <c r="AY797" s="282"/>
      <c r="AZ797" s="282"/>
    </row>
    <row r="798" spans="1:52" ht="15" thickBot="1" x14ac:dyDescent="0.35">
      <c r="A798" s="60" t="s">
        <v>188</v>
      </c>
      <c r="B798" s="159" t="s">
        <v>188</v>
      </c>
      <c r="C798" s="11"/>
      <c r="D798" s="12"/>
      <c r="E798" s="12"/>
      <c r="F798" s="12"/>
      <c r="G798" s="12"/>
      <c r="H798" s="12"/>
      <c r="I798" s="12"/>
      <c r="J798" s="12"/>
      <c r="K798" s="12"/>
      <c r="L798" s="12"/>
      <c r="M798" s="13"/>
    </row>
    <row r="799" spans="1:52" ht="28.2" customHeight="1" thickBot="1" x14ac:dyDescent="0.45">
      <c r="A799" s="60" t="s">
        <v>188</v>
      </c>
      <c r="B799" s="159" t="s">
        <v>188</v>
      </c>
      <c r="C799" s="14"/>
      <c r="D799" s="169" t="s">
        <v>164</v>
      </c>
      <c r="E799" s="9"/>
      <c r="F799" s="9"/>
      <c r="G799" s="9"/>
      <c r="H799" s="9"/>
      <c r="I799" s="9"/>
      <c r="J799" s="10"/>
      <c r="K799" s="7"/>
      <c r="L799" s="7"/>
      <c r="M799" s="22"/>
      <c r="N799" s="283"/>
    </row>
    <row r="800" spans="1:52" ht="15" thickBot="1" x14ac:dyDescent="0.35">
      <c r="A800" s="60" t="s">
        <v>188</v>
      </c>
      <c r="B800" s="159" t="s">
        <v>188</v>
      </c>
      <c r="C800" s="14"/>
      <c r="D800" s="6"/>
      <c r="E800" s="6"/>
      <c r="F800" s="6"/>
      <c r="G800" s="6"/>
      <c r="H800" s="6"/>
      <c r="I800" s="6"/>
      <c r="J800" s="6"/>
      <c r="K800" s="6"/>
      <c r="L800" s="6"/>
      <c r="M800" s="16"/>
      <c r="AC800" s="282" t="s">
        <v>318</v>
      </c>
    </row>
    <row r="801" spans="1:33" ht="8.4" customHeight="1" x14ac:dyDescent="0.3">
      <c r="A801" s="60" t="s">
        <v>188</v>
      </c>
      <c r="B801" s="159" t="s">
        <v>188</v>
      </c>
      <c r="C801" s="14"/>
      <c r="D801" s="11"/>
      <c r="E801" s="12"/>
      <c r="F801" s="12"/>
      <c r="G801" s="12"/>
      <c r="H801" s="12"/>
      <c r="I801" s="12"/>
      <c r="J801" s="12"/>
      <c r="K801" s="12"/>
      <c r="L801" s="13"/>
      <c r="M801" s="16"/>
    </row>
    <row r="802" spans="1:33" ht="18" x14ac:dyDescent="0.35">
      <c r="A802" s="60" t="s">
        <v>188</v>
      </c>
      <c r="B802" s="159" t="s">
        <v>188</v>
      </c>
      <c r="C802" s="14"/>
      <c r="D802" s="14"/>
      <c r="E802" s="32" t="s">
        <v>435</v>
      </c>
      <c r="F802" s="32"/>
      <c r="G802" s="32"/>
      <c r="H802" s="32" t="str">
        <f>IF(AND(G748=0),AC803,AC804)</f>
        <v>Not required</v>
      </c>
      <c r="I802" s="32"/>
      <c r="J802" s="32"/>
      <c r="K802" s="293" t="s">
        <v>436</v>
      </c>
      <c r="L802" s="16"/>
      <c r="M802" s="16"/>
      <c r="AC802" s="282" t="s">
        <v>169</v>
      </c>
    </row>
    <row r="803" spans="1:33" ht="18" x14ac:dyDescent="0.35">
      <c r="A803" s="60" t="s">
        <v>188</v>
      </c>
      <c r="B803" s="159" t="s">
        <v>188</v>
      </c>
      <c r="C803" s="14"/>
      <c r="D803" s="14"/>
      <c r="E803" s="32" t="s">
        <v>423</v>
      </c>
      <c r="F803" s="32"/>
      <c r="G803" s="32"/>
      <c r="H803" s="32" t="str">
        <f>IF(AND(G749=0),AC803,AC804)</f>
        <v>Not required</v>
      </c>
      <c r="I803" s="32"/>
      <c r="J803" s="32"/>
      <c r="K803" s="293" t="s">
        <v>426</v>
      </c>
      <c r="L803" s="16"/>
      <c r="M803" s="16"/>
      <c r="AC803" s="282" t="s">
        <v>165</v>
      </c>
    </row>
    <row r="804" spans="1:33" ht="18" x14ac:dyDescent="0.35">
      <c r="A804" s="61" t="s">
        <v>188</v>
      </c>
      <c r="B804" s="159" t="s">
        <v>188</v>
      </c>
      <c r="C804" s="14"/>
      <c r="D804" s="14"/>
      <c r="E804" s="32" t="s">
        <v>167</v>
      </c>
      <c r="F804" s="32"/>
      <c r="G804" s="32"/>
      <c r="H804" s="32" t="str">
        <f>IF(AND(G750=0),AC803,AC804)</f>
        <v>Not required</v>
      </c>
      <c r="I804" s="32"/>
      <c r="J804" s="32"/>
      <c r="K804" s="32"/>
      <c r="L804" s="16"/>
      <c r="M804" s="16"/>
      <c r="AC804" s="282" t="s">
        <v>166</v>
      </c>
    </row>
    <row r="805" spans="1:33" ht="18" x14ac:dyDescent="0.35">
      <c r="A805" s="61" t="s">
        <v>188</v>
      </c>
      <c r="B805" s="159" t="s">
        <v>188</v>
      </c>
      <c r="C805" s="14"/>
      <c r="D805" s="14"/>
      <c r="E805" s="36" t="s">
        <v>172</v>
      </c>
      <c r="F805" s="37"/>
      <c r="G805" s="38"/>
      <c r="H805" s="32" t="str">
        <f>IF(AND(G751=0),AC803,AG805)</f>
        <v>Not required</v>
      </c>
      <c r="I805" s="38"/>
      <c r="J805" s="38"/>
      <c r="K805" s="38"/>
      <c r="L805" s="16"/>
      <c r="M805" s="16"/>
      <c r="AC805" s="282">
        <f>G751*J751</f>
        <v>0</v>
      </c>
      <c r="AD805" s="282">
        <f>AC805/500</f>
        <v>0</v>
      </c>
      <c r="AE805" s="282">
        <f>ROUNDUP(AD805,0)</f>
        <v>0</v>
      </c>
      <c r="AG805" s="282" t="str">
        <f>_xlfn.CONCAT(AE805, " Bottle(s) Required")</f>
        <v>0 Bottle(s) Required</v>
      </c>
    </row>
    <row r="806" spans="1:33" ht="18" x14ac:dyDescent="0.35">
      <c r="A806" s="61" t="s">
        <v>188</v>
      </c>
      <c r="B806" s="159" t="s">
        <v>188</v>
      </c>
      <c r="C806" s="14"/>
      <c r="D806" s="14"/>
      <c r="E806" s="32" t="s">
        <v>441</v>
      </c>
      <c r="F806" s="32"/>
      <c r="G806" s="32"/>
      <c r="H806" s="32" t="str">
        <f>IF(AND(G752=0),AC803,AC802)</f>
        <v>Not required</v>
      </c>
      <c r="I806" s="32"/>
      <c r="J806" s="32"/>
      <c r="K806" s="293" t="s">
        <v>442</v>
      </c>
      <c r="L806" s="16"/>
      <c r="M806" s="16"/>
    </row>
    <row r="807" spans="1:33" ht="18" x14ac:dyDescent="0.35">
      <c r="A807" s="61" t="s">
        <v>188</v>
      </c>
      <c r="B807" s="159" t="s">
        <v>188</v>
      </c>
      <c r="C807" s="14"/>
      <c r="D807" s="14"/>
      <c r="E807" s="36" t="s">
        <v>173</v>
      </c>
      <c r="F807" s="37"/>
      <c r="G807" s="38"/>
      <c r="H807" s="32" t="str">
        <f>IF(AND(G753=0),AC803,AG807)</f>
        <v>Not required</v>
      </c>
      <c r="I807" s="38"/>
      <c r="J807" s="38"/>
      <c r="K807" s="38"/>
      <c r="L807" s="16"/>
      <c r="M807" s="16"/>
      <c r="AC807" s="282">
        <f>G753*J753</f>
        <v>0</v>
      </c>
      <c r="AD807" s="282">
        <f>AC807/500</f>
        <v>0</v>
      </c>
      <c r="AE807" s="282">
        <f>ROUNDUP(AD807,0)</f>
        <v>0</v>
      </c>
      <c r="AG807" s="282" t="str">
        <f t="shared" ref="AG807:AG809" si="0">_xlfn.CONCAT(AE807, " Bottle(s) Required")</f>
        <v>0 Bottle(s) Required</v>
      </c>
    </row>
    <row r="808" spans="1:33" ht="18" x14ac:dyDescent="0.35">
      <c r="A808" s="61" t="s">
        <v>188</v>
      </c>
      <c r="B808" s="159" t="s">
        <v>188</v>
      </c>
      <c r="C808" s="14"/>
      <c r="D808" s="14"/>
      <c r="E808" s="36" t="s">
        <v>174</v>
      </c>
      <c r="F808" s="37"/>
      <c r="G808" s="38"/>
      <c r="H808" s="32" t="str">
        <f>IF(AND(G754=0),AC803,AG808)</f>
        <v>Not required</v>
      </c>
      <c r="I808" s="38"/>
      <c r="J808" s="38"/>
      <c r="K808" s="38"/>
      <c r="L808" s="16"/>
      <c r="M808" s="16"/>
      <c r="AC808" s="282">
        <f>G754*J754</f>
        <v>0</v>
      </c>
      <c r="AD808" s="282">
        <f>AC808/500</f>
        <v>0</v>
      </c>
      <c r="AE808" s="282">
        <f>ROUNDUP(AD808,0)</f>
        <v>0</v>
      </c>
      <c r="AG808" s="282" t="str">
        <f t="shared" si="0"/>
        <v>0 Bottle(s) Required</v>
      </c>
    </row>
    <row r="809" spans="1:33" ht="18" x14ac:dyDescent="0.35">
      <c r="A809" s="61" t="s">
        <v>188</v>
      </c>
      <c r="B809" s="159" t="s">
        <v>188</v>
      </c>
      <c r="C809" s="14"/>
      <c r="D809" s="14"/>
      <c r="E809" s="36" t="s">
        <v>175</v>
      </c>
      <c r="F809" s="37"/>
      <c r="G809" s="38"/>
      <c r="H809" s="32" t="str">
        <f>IF(AND(G755=0),AC804,AG809)</f>
        <v>Required</v>
      </c>
      <c r="I809" s="38"/>
      <c r="J809" s="38"/>
      <c r="K809" s="38"/>
      <c r="L809" s="16"/>
      <c r="M809" s="16"/>
      <c r="AC809" s="282">
        <f>G755*J755</f>
        <v>0</v>
      </c>
      <c r="AD809" s="282">
        <f>AC809/500</f>
        <v>0</v>
      </c>
      <c r="AE809" s="282">
        <f>ROUNDUP(AD809,0)</f>
        <v>0</v>
      </c>
      <c r="AG809" s="282" t="str">
        <f t="shared" si="0"/>
        <v>0 Bottle(s) Required</v>
      </c>
    </row>
    <row r="810" spans="1:33" ht="18" x14ac:dyDescent="0.35">
      <c r="A810" s="61" t="s">
        <v>188</v>
      </c>
      <c r="B810" s="159" t="s">
        <v>188</v>
      </c>
      <c r="C810" s="14"/>
      <c r="D810" s="14"/>
      <c r="E810" s="36" t="s">
        <v>168</v>
      </c>
      <c r="F810" s="37"/>
      <c r="G810" s="38"/>
      <c r="H810" s="32" t="s">
        <v>166</v>
      </c>
      <c r="I810" s="38"/>
      <c r="J810" s="38"/>
      <c r="K810" s="38"/>
      <c r="L810" s="46"/>
      <c r="M810" s="16"/>
    </row>
    <row r="811" spans="1:33" ht="18" x14ac:dyDescent="0.35">
      <c r="A811" s="61" t="s">
        <v>188</v>
      </c>
      <c r="B811" s="159" t="s">
        <v>188</v>
      </c>
      <c r="C811" s="14"/>
      <c r="D811" s="14"/>
      <c r="E811" s="36" t="s">
        <v>176</v>
      </c>
      <c r="F811" s="37"/>
      <c r="G811" s="38"/>
      <c r="H811" s="32" t="str">
        <f>IF(AND(G764=0),AC803,AG811)</f>
        <v>Not required</v>
      </c>
      <c r="I811" s="38"/>
      <c r="J811" s="38"/>
      <c r="K811" s="38"/>
      <c r="L811" s="46"/>
      <c r="M811" s="16"/>
      <c r="AC811" s="282">
        <f>G764*J764</f>
        <v>0</v>
      </c>
      <c r="AD811" s="282">
        <f t="shared" ref="AD811:AD813" si="1">AC811/500</f>
        <v>0</v>
      </c>
      <c r="AE811" s="282">
        <f t="shared" ref="AE811:AE813" si="2">ROUNDUP(AD811,0)</f>
        <v>0</v>
      </c>
      <c r="AG811" s="282" t="str">
        <f t="shared" ref="AG811:AG813" si="3">_xlfn.CONCAT(AE811, " Bottle(s) Required")</f>
        <v>0 Bottle(s) Required</v>
      </c>
    </row>
    <row r="812" spans="1:33" ht="18" x14ac:dyDescent="0.35">
      <c r="A812" s="61" t="s">
        <v>188</v>
      </c>
      <c r="B812" s="159" t="s">
        <v>188</v>
      </c>
      <c r="C812" s="14"/>
      <c r="D812" s="14"/>
      <c r="E812" s="36" t="s">
        <v>177</v>
      </c>
      <c r="F812" s="37"/>
      <c r="G812" s="38"/>
      <c r="H812" s="32" t="str">
        <f>IF(AND(G765=0),AC803,AG812)</f>
        <v>Not required</v>
      </c>
      <c r="I812" s="38"/>
      <c r="J812" s="38"/>
      <c r="K812" s="38"/>
      <c r="L812" s="46"/>
      <c r="M812" s="16"/>
      <c r="AC812" s="282">
        <f>G765*J765</f>
        <v>0</v>
      </c>
      <c r="AD812" s="282">
        <f t="shared" si="1"/>
        <v>0</v>
      </c>
      <c r="AE812" s="282">
        <f t="shared" si="2"/>
        <v>0</v>
      </c>
      <c r="AG812" s="282" t="str">
        <f t="shared" si="3"/>
        <v>0 Bottle(s) Required</v>
      </c>
    </row>
    <row r="813" spans="1:33" ht="18" x14ac:dyDescent="0.35">
      <c r="A813" s="61" t="s">
        <v>188</v>
      </c>
      <c r="B813" s="159" t="s">
        <v>188</v>
      </c>
      <c r="C813" s="14"/>
      <c r="D813" s="14"/>
      <c r="E813" s="36" t="s">
        <v>178</v>
      </c>
      <c r="F813" s="37"/>
      <c r="G813" s="38"/>
      <c r="H813" s="32" t="str">
        <f>IF(AND(G766=0),AC803,AG813)</f>
        <v>Not required</v>
      </c>
      <c r="I813" s="38"/>
      <c r="J813" s="38"/>
      <c r="K813" s="38"/>
      <c r="L813" s="46"/>
      <c r="M813" s="16"/>
      <c r="AC813" s="282">
        <f>G766*J766</f>
        <v>0</v>
      </c>
      <c r="AD813" s="282">
        <f t="shared" si="1"/>
        <v>0</v>
      </c>
      <c r="AE813" s="282">
        <f t="shared" si="2"/>
        <v>0</v>
      </c>
      <c r="AG813" s="282" t="str">
        <f t="shared" si="3"/>
        <v>0 Bottle(s) Required</v>
      </c>
    </row>
    <row r="814" spans="1:33" ht="18" x14ac:dyDescent="0.35">
      <c r="A814" s="61" t="s">
        <v>188</v>
      </c>
      <c r="B814" s="159" t="s">
        <v>188</v>
      </c>
      <c r="C814" s="14"/>
      <c r="D814" s="14"/>
      <c r="E814" s="36" t="s">
        <v>179</v>
      </c>
      <c r="F814" s="37"/>
      <c r="G814" s="38"/>
      <c r="H814" s="32" t="str">
        <f>IF(AND(G767=0),AC803,AC802)</f>
        <v>Not required</v>
      </c>
      <c r="I814" s="38"/>
      <c r="J814" s="38"/>
      <c r="K814" s="38"/>
      <c r="L814" s="46"/>
      <c r="M814" s="16"/>
    </row>
    <row r="815" spans="1:33" ht="18" x14ac:dyDescent="0.35">
      <c r="A815" s="61" t="s">
        <v>188</v>
      </c>
      <c r="B815" s="159" t="s">
        <v>188</v>
      </c>
      <c r="C815" s="14"/>
      <c r="D815" s="14"/>
      <c r="E815" s="36" t="s">
        <v>316</v>
      </c>
      <c r="F815" s="37"/>
      <c r="G815" s="38"/>
      <c r="H815" s="32" t="str">
        <f>IF(AND(G769=0),AC803,AC802)</f>
        <v>Not required</v>
      </c>
      <c r="I815" s="38"/>
      <c r="J815" s="38"/>
      <c r="K815" s="38"/>
      <c r="L815" s="46"/>
      <c r="M815" s="16"/>
    </row>
    <row r="816" spans="1:33" ht="18" x14ac:dyDescent="0.35">
      <c r="A816" s="61" t="s">
        <v>188</v>
      </c>
      <c r="B816" s="159" t="s">
        <v>188</v>
      </c>
      <c r="C816" s="14"/>
      <c r="D816" s="14"/>
      <c r="E816" s="36" t="s">
        <v>180</v>
      </c>
      <c r="F816" s="37"/>
      <c r="G816" s="38"/>
      <c r="H816" s="32" t="str">
        <f>IF(AND(G771=0),AC803,AC802)</f>
        <v>Not required</v>
      </c>
      <c r="I816" s="38"/>
      <c r="J816" s="38"/>
      <c r="K816" s="38"/>
      <c r="L816" s="46"/>
      <c r="M816" s="16"/>
    </row>
    <row r="817" spans="1:33" ht="18" x14ac:dyDescent="0.35">
      <c r="A817" s="61" t="s">
        <v>188</v>
      </c>
      <c r="B817" s="159" t="s">
        <v>188</v>
      </c>
      <c r="C817" s="14"/>
      <c r="D817" s="14"/>
      <c r="E817" s="36" t="s">
        <v>181</v>
      </c>
      <c r="F817" s="37"/>
      <c r="G817" s="38"/>
      <c r="H817" s="32" t="str">
        <f>IF(AND(G773=0),AC803,AC802)</f>
        <v>Not required</v>
      </c>
      <c r="I817" s="38"/>
      <c r="J817" s="38"/>
      <c r="K817" s="38"/>
      <c r="L817" s="46"/>
      <c r="M817" s="16"/>
    </row>
    <row r="818" spans="1:33" ht="18" x14ac:dyDescent="0.35">
      <c r="A818" s="61" t="s">
        <v>188</v>
      </c>
      <c r="B818" s="159" t="s">
        <v>188</v>
      </c>
      <c r="C818" s="14"/>
      <c r="D818" s="14"/>
      <c r="E818" s="36" t="s">
        <v>192</v>
      </c>
      <c r="F818" s="37"/>
      <c r="G818" s="38"/>
      <c r="H818" s="32" t="str">
        <f>IF(AND(G508&gt;=2),AC803,AC802)</f>
        <v>Not required</v>
      </c>
      <c r="I818" s="38"/>
      <c r="J818" s="38"/>
      <c r="K818" s="38"/>
      <c r="L818" s="46"/>
      <c r="M818" s="16"/>
    </row>
    <row r="819" spans="1:33" ht="18" x14ac:dyDescent="0.35">
      <c r="A819" s="61" t="s">
        <v>188</v>
      </c>
      <c r="B819" s="159" t="s">
        <v>188</v>
      </c>
      <c r="C819" s="14"/>
      <c r="D819" s="14"/>
      <c r="E819" s="36" t="s">
        <v>182</v>
      </c>
      <c r="F819" s="37"/>
      <c r="G819" s="38"/>
      <c r="H819" s="32" t="str">
        <f>IF(AND(G780=0),AC803,AG819)</f>
        <v>Not required</v>
      </c>
      <c r="I819" s="38"/>
      <c r="J819" s="38"/>
      <c r="K819" s="38"/>
      <c r="L819" s="46"/>
      <c r="M819" s="16"/>
      <c r="AC819" s="282">
        <f>G780*J780</f>
        <v>0</v>
      </c>
      <c r="AD819" s="282">
        <f t="shared" ref="AD819" si="4">AC819/500</f>
        <v>0</v>
      </c>
      <c r="AE819" s="282">
        <f t="shared" ref="AE819" si="5">ROUNDUP(AD819,0)</f>
        <v>0</v>
      </c>
      <c r="AG819" s="282" t="str">
        <f t="shared" ref="AG819" si="6">_xlfn.CONCAT(AE819, " Bottle(s) Required")</f>
        <v>0 Bottle(s) Required</v>
      </c>
    </row>
    <row r="820" spans="1:33" ht="18" x14ac:dyDescent="0.35">
      <c r="A820" s="61" t="s">
        <v>188</v>
      </c>
      <c r="B820" s="159" t="s">
        <v>188</v>
      </c>
      <c r="C820" s="14"/>
      <c r="D820" s="14"/>
      <c r="E820" s="36" t="s">
        <v>317</v>
      </c>
      <c r="F820" s="37"/>
      <c r="G820" s="38"/>
      <c r="H820" s="32" t="str">
        <f>IF(AND(G787=0),AC803,AC800)</f>
        <v>Not required</v>
      </c>
      <c r="I820" s="38"/>
      <c r="J820" s="38"/>
      <c r="K820" s="38"/>
      <c r="L820" s="46"/>
      <c r="M820" s="16"/>
    </row>
    <row r="821" spans="1:33" ht="18" x14ac:dyDescent="0.35">
      <c r="A821" s="61" t="s">
        <v>188</v>
      </c>
      <c r="B821" s="159" t="s">
        <v>188</v>
      </c>
      <c r="C821" s="14"/>
      <c r="D821" s="14"/>
      <c r="E821" s="36" t="s">
        <v>362</v>
      </c>
      <c r="F821" s="37"/>
      <c r="G821" s="38"/>
      <c r="H821" s="32" t="str">
        <f>IF(AND(G789=0),AC803,AC821)</f>
        <v>Not required</v>
      </c>
      <c r="I821" s="38"/>
      <c r="J821" s="38"/>
      <c r="K821" s="38"/>
      <c r="L821" s="46"/>
      <c r="M821" s="16"/>
      <c r="AC821" s="282" t="s">
        <v>363</v>
      </c>
    </row>
    <row r="822" spans="1:33" ht="31.2" customHeight="1" x14ac:dyDescent="0.35">
      <c r="A822" s="61" t="s">
        <v>188</v>
      </c>
      <c r="B822" s="159" t="s">
        <v>188</v>
      </c>
      <c r="C822" s="14"/>
      <c r="D822" s="14"/>
      <c r="E822" s="23"/>
      <c r="F822" s="6"/>
      <c r="G822" s="58"/>
      <c r="H822" s="58"/>
      <c r="I822" s="58"/>
      <c r="J822" s="58"/>
      <c r="K822" s="58"/>
      <c r="L822" s="46"/>
      <c r="M822" s="16"/>
    </row>
    <row r="823" spans="1:33" ht="18" x14ac:dyDescent="0.35">
      <c r="A823" s="60" t="s">
        <v>188</v>
      </c>
      <c r="B823" s="159" t="s">
        <v>188</v>
      </c>
      <c r="C823" s="14"/>
      <c r="D823" s="14"/>
      <c r="E823" s="32" t="s">
        <v>170</v>
      </c>
      <c r="F823" s="33"/>
      <c r="G823" s="34"/>
      <c r="H823" s="32" t="s">
        <v>352</v>
      </c>
      <c r="I823" s="34"/>
      <c r="J823" s="34"/>
      <c r="K823" s="34"/>
      <c r="L823" s="16"/>
      <c r="M823" s="16"/>
    </row>
    <row r="824" spans="1:33" ht="18" x14ac:dyDescent="0.35">
      <c r="A824" s="61" t="s">
        <v>188</v>
      </c>
      <c r="B824" s="159" t="s">
        <v>188</v>
      </c>
      <c r="C824" s="14"/>
      <c r="D824" s="14"/>
      <c r="E824" s="32" t="s">
        <v>171</v>
      </c>
      <c r="F824" s="33"/>
      <c r="G824" s="34"/>
      <c r="H824" s="32" t="s">
        <v>353</v>
      </c>
      <c r="I824" s="34"/>
      <c r="J824" s="34"/>
      <c r="K824" s="34"/>
      <c r="L824" s="46"/>
      <c r="M824" s="16"/>
    </row>
    <row r="825" spans="1:33" ht="18" x14ac:dyDescent="0.35">
      <c r="A825" s="61" t="s">
        <v>188</v>
      </c>
      <c r="B825" s="159" t="s">
        <v>188</v>
      </c>
      <c r="C825" s="14"/>
      <c r="D825" s="14"/>
      <c r="E825" s="32" t="s">
        <v>184</v>
      </c>
      <c r="F825" s="33"/>
      <c r="G825" s="34"/>
      <c r="H825" s="32" t="s">
        <v>185</v>
      </c>
      <c r="I825" s="34"/>
      <c r="J825" s="34"/>
      <c r="K825" s="34"/>
      <c r="L825" s="46"/>
      <c r="M825" s="16"/>
    </row>
    <row r="826" spans="1:33" ht="18" x14ac:dyDescent="0.35">
      <c r="A826" s="61" t="s">
        <v>188</v>
      </c>
      <c r="B826" s="159" t="s">
        <v>188</v>
      </c>
      <c r="C826" s="14"/>
      <c r="D826" s="14"/>
      <c r="E826" s="32" t="s">
        <v>186</v>
      </c>
      <c r="F826" s="33"/>
      <c r="G826" s="34"/>
      <c r="H826" s="32" t="s">
        <v>187</v>
      </c>
      <c r="I826" s="34"/>
      <c r="J826" s="34"/>
      <c r="K826" s="34"/>
      <c r="L826" s="46"/>
      <c r="M826" s="16"/>
    </row>
    <row r="827" spans="1:33" ht="18" x14ac:dyDescent="0.35">
      <c r="A827" s="61" t="s">
        <v>188</v>
      </c>
      <c r="B827" s="159" t="s">
        <v>188</v>
      </c>
      <c r="C827" s="14"/>
      <c r="D827" s="14"/>
      <c r="E827" s="23"/>
      <c r="F827" s="6"/>
      <c r="G827" s="58"/>
      <c r="H827" s="58"/>
      <c r="I827" s="58"/>
      <c r="J827" s="58"/>
      <c r="K827" s="58"/>
      <c r="L827" s="46"/>
      <c r="M827" s="16"/>
    </row>
    <row r="828" spans="1:33" ht="15" thickBot="1" x14ac:dyDescent="0.35">
      <c r="A828" s="61" t="s">
        <v>188</v>
      </c>
      <c r="B828" s="159" t="s">
        <v>188</v>
      </c>
      <c r="C828" s="14"/>
      <c r="D828" s="18"/>
      <c r="E828" s="19"/>
      <c r="F828" s="19"/>
      <c r="G828" s="19"/>
      <c r="H828" s="19"/>
      <c r="I828" s="19"/>
      <c r="J828" s="19"/>
      <c r="K828" s="19"/>
      <c r="L828" s="20"/>
      <c r="M828" s="16"/>
      <c r="X828" s="285"/>
    </row>
    <row r="829" spans="1:33" x14ac:dyDescent="0.3">
      <c r="A829" s="61" t="s">
        <v>188</v>
      </c>
      <c r="B829" s="159" t="s">
        <v>188</v>
      </c>
      <c r="C829" s="14"/>
      <c r="D829" s="6"/>
      <c r="E829" s="6"/>
      <c r="F829" s="6"/>
      <c r="G829" s="6"/>
      <c r="H829" s="6"/>
      <c r="I829" s="6"/>
      <c r="J829" s="6"/>
      <c r="K829" s="6"/>
      <c r="L829" s="6"/>
      <c r="M829" s="16"/>
    </row>
    <row r="830" spans="1:33" ht="15" thickBot="1" x14ac:dyDescent="0.35">
      <c r="A830" s="61" t="s">
        <v>188</v>
      </c>
      <c r="B830" s="159" t="s">
        <v>188</v>
      </c>
      <c r="C830" s="18"/>
      <c r="D830" s="19"/>
      <c r="E830" s="19"/>
      <c r="F830" s="19"/>
      <c r="G830" s="19"/>
      <c r="H830" s="19"/>
      <c r="I830" s="19"/>
      <c r="J830" s="19"/>
      <c r="K830" s="19"/>
      <c r="L830" s="19"/>
      <c r="M830" s="20"/>
    </row>
    <row r="831" spans="1:33" x14ac:dyDescent="0.3">
      <c r="B831" s="159" t="s">
        <v>188</v>
      </c>
      <c r="C831" s="141" t="s">
        <v>282</v>
      </c>
    </row>
    <row r="832" spans="1:33" x14ac:dyDescent="0.3">
      <c r="B832" s="159" t="s">
        <v>188</v>
      </c>
      <c r="C832" s="64" t="s">
        <v>283</v>
      </c>
    </row>
  </sheetData>
  <sheetProtection algorithmName="SHA-512" hashValue="mQm089vdZaFVyiwbOD8ltRRxddw+8ub/k45UaoefyQB2FxgVyntctlcnBTLQIpwF8AmWDrWwriCrdmhXDFmnqw==" saltValue="BNTVcUAUC7XJZjSoCs+upg==" spinCount="100000" sheet="1" objects="1" scenarios="1" selectLockedCells="1"/>
  <mergeCells count="7">
    <mergeCell ref="G775:K779"/>
    <mergeCell ref="H3:K3"/>
    <mergeCell ref="L3:M3"/>
    <mergeCell ref="K4:K8"/>
    <mergeCell ref="E335:K335"/>
    <mergeCell ref="E518:K518"/>
    <mergeCell ref="G756:K763"/>
  </mergeCells>
  <pageMargins left="0.7" right="0.7" top="0.75" bottom="0.75" header="0.3" footer="0.3"/>
  <pageSetup scale="40" orientation="portrait" r:id="rId1"/>
  <headerFooter>
    <oddFooter xml:space="preserve">&amp;LUnrestricted </oddFooter>
    <evenFooter xml:space="preserve">&amp;LUnrestricted </evenFooter>
    <firstFooter xml:space="preserve">&amp;LUnrestricted </firstFooter>
  </headerFooter>
  <rowBreaks count="3" manualBreakCount="3">
    <brk id="385" max="16383" man="1"/>
    <brk id="577" max="16383" man="1"/>
    <brk id="65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94F7D-907A-4967-88EB-AB4745A00197}">
  <dimension ref="A1:AG113"/>
  <sheetViews>
    <sheetView showGridLines="0" topLeftCell="B1" zoomScaleNormal="100" workbookViewId="0">
      <selection activeCell="F4" sqref="F4"/>
    </sheetView>
  </sheetViews>
  <sheetFormatPr defaultColWidth="8.88671875" defaultRowHeight="13.2" x14ac:dyDescent="0.25"/>
  <cols>
    <col min="1" max="1" width="17.5546875" style="290" hidden="1" customWidth="1"/>
    <col min="2" max="2" width="6.109375" style="64" customWidth="1"/>
    <col min="3" max="3" width="38.109375" style="64" customWidth="1"/>
    <col min="4" max="4" width="5.5546875" style="64" customWidth="1"/>
    <col min="5" max="5" width="13.88671875" style="64" customWidth="1"/>
    <col min="6" max="6" width="11.33203125" style="64" customWidth="1"/>
    <col min="7" max="7" width="2" style="64" customWidth="1"/>
    <col min="8" max="8" width="8.88671875" style="64"/>
    <col min="9" max="9" width="15.33203125" style="64" customWidth="1"/>
    <col min="10" max="10" width="6.109375" style="64" customWidth="1"/>
    <col min="11" max="11" width="15.6640625" style="64" customWidth="1"/>
    <col min="12" max="12" width="1.44140625" style="64" customWidth="1"/>
    <col min="13" max="13" width="10.5546875" style="65" customWidth="1"/>
    <col min="14" max="14" width="21.109375" style="66" hidden="1" customWidth="1"/>
    <col min="15" max="15" width="4.44140625" style="64" hidden="1" customWidth="1"/>
    <col min="16" max="16" width="1.44140625" style="64" customWidth="1"/>
    <col min="17" max="17" width="11.109375" style="64" customWidth="1"/>
    <col min="18" max="18" width="3.44140625" style="64" customWidth="1"/>
    <col min="19" max="20" width="10.88671875" style="64" customWidth="1"/>
    <col min="21" max="21" width="1.88671875" style="64" customWidth="1"/>
    <col min="22" max="22" width="21.44140625" style="66" customWidth="1"/>
    <col min="23" max="24" width="1.88671875" style="64" customWidth="1"/>
    <col min="25" max="25" width="6.6640625" style="64" hidden="1" customWidth="1"/>
    <col min="26" max="26" width="44.6640625" style="64" bestFit="1" customWidth="1"/>
    <col min="27" max="27" width="3.44140625" style="64" customWidth="1"/>
    <col min="28" max="28" width="55" style="65" bestFit="1" customWidth="1"/>
    <col min="29" max="29" width="12.109375" style="65" customWidth="1"/>
    <col min="30" max="30" width="15" style="67" hidden="1" customWidth="1"/>
    <col min="31" max="31" width="12.88671875" style="64" customWidth="1"/>
    <col min="32" max="32" width="8.88671875" style="64"/>
    <col min="33" max="33" width="84.6640625" style="64" customWidth="1"/>
    <col min="34" max="16384" width="8.88671875" style="64"/>
  </cols>
  <sheetData>
    <row r="1" spans="1:33" ht="13.8" thickBot="1" x14ac:dyDescent="0.3"/>
    <row r="2" spans="1:33" ht="198" customHeight="1" x14ac:dyDescent="0.25">
      <c r="C2" s="359" t="s">
        <v>24</v>
      </c>
      <c r="D2" s="360"/>
      <c r="E2" s="360"/>
      <c r="F2" s="360"/>
      <c r="G2" s="360"/>
      <c r="H2" s="360"/>
      <c r="I2" s="360"/>
      <c r="J2" s="360"/>
      <c r="K2" s="360"/>
      <c r="L2" s="360"/>
      <c r="M2" s="360"/>
      <c r="N2" s="360"/>
      <c r="O2" s="360"/>
      <c r="P2" s="360"/>
      <c r="Q2" s="360"/>
      <c r="R2" s="360"/>
      <c r="S2" s="360"/>
      <c r="T2" s="360"/>
      <c r="U2" s="360"/>
      <c r="V2" s="360"/>
      <c r="W2" s="360"/>
      <c r="X2" s="360"/>
      <c r="Y2" s="360"/>
      <c r="Z2" s="360"/>
      <c r="AA2" s="360"/>
      <c r="AB2" s="360"/>
      <c r="AC2" s="360"/>
      <c r="AD2" s="360"/>
      <c r="AE2" s="361"/>
    </row>
    <row r="3" spans="1:33" ht="8.4" customHeight="1" x14ac:dyDescent="0.25">
      <c r="C3" s="68"/>
      <c r="D3" s="69"/>
      <c r="E3" s="69"/>
      <c r="F3" s="69"/>
      <c r="G3" s="69"/>
      <c r="H3" s="69"/>
      <c r="I3" s="69"/>
      <c r="J3" s="69"/>
      <c r="K3" s="69"/>
      <c r="L3" s="69"/>
      <c r="M3" s="70"/>
      <c r="N3" s="71"/>
      <c r="O3" s="69"/>
      <c r="P3" s="69"/>
      <c r="Q3" s="69"/>
      <c r="R3" s="69"/>
      <c r="S3" s="69"/>
      <c r="T3" s="69"/>
      <c r="U3" s="69"/>
      <c r="V3" s="71"/>
      <c r="W3" s="69"/>
      <c r="X3" s="69"/>
      <c r="Y3" s="69"/>
      <c r="Z3" s="69"/>
      <c r="AA3" s="69"/>
      <c r="AB3" s="70"/>
      <c r="AC3" s="70"/>
      <c r="AD3" s="72"/>
      <c r="AE3" s="73"/>
    </row>
    <row r="4" spans="1:33" ht="16.8" thickBot="1" x14ac:dyDescent="0.35">
      <c r="C4" s="74" t="s">
        <v>195</v>
      </c>
      <c r="D4" s="69"/>
      <c r="E4" s="69"/>
      <c r="F4" s="75">
        <v>0</v>
      </c>
      <c r="G4" s="76" t="s">
        <v>196</v>
      </c>
      <c r="H4" s="69"/>
      <c r="I4" s="69"/>
      <c r="J4" s="69"/>
      <c r="K4" s="69"/>
      <c r="L4" s="69"/>
      <c r="M4" s="70"/>
      <c r="N4" s="71"/>
      <c r="O4" s="69"/>
      <c r="P4" s="69"/>
      <c r="Q4" s="69"/>
      <c r="R4" s="69"/>
      <c r="S4" s="69"/>
      <c r="T4" s="69"/>
      <c r="U4" s="69"/>
      <c r="V4" s="71"/>
      <c r="W4" s="69"/>
      <c r="X4" s="69"/>
      <c r="Y4" s="69"/>
      <c r="Z4" s="69"/>
      <c r="AA4" s="69"/>
      <c r="AB4" s="70"/>
      <c r="AC4" s="70"/>
      <c r="AD4" s="72"/>
      <c r="AE4" s="73"/>
    </row>
    <row r="5" spans="1:33" ht="14.4" x14ac:dyDescent="0.3">
      <c r="C5" s="68"/>
      <c r="D5" s="69"/>
      <c r="E5" s="77" t="s">
        <v>81</v>
      </c>
      <c r="F5" s="69"/>
      <c r="G5" s="69"/>
      <c r="H5" s="69"/>
      <c r="I5" s="69"/>
      <c r="J5" s="69"/>
      <c r="K5" s="69"/>
      <c r="L5" s="69"/>
      <c r="M5" s="70"/>
      <c r="N5" s="71"/>
      <c r="O5" s="69"/>
      <c r="P5" s="69"/>
      <c r="Q5" s="69"/>
      <c r="R5" s="69"/>
      <c r="S5" s="69"/>
      <c r="T5" s="69"/>
      <c r="U5" s="69"/>
      <c r="V5" s="71"/>
      <c r="W5" s="69"/>
      <c r="X5" s="69"/>
      <c r="Y5" s="69"/>
      <c r="Z5" s="69"/>
      <c r="AA5" s="69"/>
      <c r="AB5" s="70"/>
      <c r="AC5" s="70"/>
      <c r="AD5" s="72"/>
      <c r="AE5" s="73"/>
      <c r="AG5" s="362" t="s">
        <v>197</v>
      </c>
    </row>
    <row r="6" spans="1:33" ht="16.8" thickBot="1" x14ac:dyDescent="0.35">
      <c r="B6" s="78"/>
      <c r="C6" s="79" t="s">
        <v>198</v>
      </c>
      <c r="D6" s="80"/>
      <c r="E6" s="80"/>
      <c r="F6" s="81">
        <f>F4*3.78541</f>
        <v>0</v>
      </c>
      <c r="G6" s="82" t="s">
        <v>199</v>
      </c>
      <c r="H6" s="80"/>
      <c r="I6" s="80"/>
      <c r="J6" s="80"/>
      <c r="K6" s="80"/>
      <c r="L6" s="80"/>
      <c r="M6" s="83"/>
      <c r="N6" s="84"/>
      <c r="O6" s="80"/>
      <c r="P6" s="80"/>
      <c r="Q6" s="80"/>
      <c r="R6" s="80"/>
      <c r="S6" s="80"/>
      <c r="T6" s="80"/>
      <c r="U6" s="80"/>
      <c r="V6" s="84"/>
      <c r="W6" s="80"/>
      <c r="X6" s="80"/>
      <c r="Y6" s="80"/>
      <c r="Z6" s="80"/>
      <c r="AA6" s="80"/>
      <c r="AB6" s="83" t="s">
        <v>571</v>
      </c>
      <c r="AC6" s="83"/>
      <c r="AD6" s="85"/>
      <c r="AE6" s="86"/>
      <c r="AG6" s="363"/>
    </row>
    <row r="7" spans="1:33" ht="8.4" customHeight="1" thickBot="1" x14ac:dyDescent="0.3">
      <c r="B7" s="78"/>
      <c r="AG7" s="364"/>
    </row>
    <row r="8" spans="1:33" ht="28.2" customHeight="1" thickBot="1" x14ac:dyDescent="0.4">
      <c r="B8" s="78"/>
      <c r="C8" s="169" t="s">
        <v>200</v>
      </c>
      <c r="D8" s="171"/>
      <c r="E8" s="169"/>
      <c r="F8" s="172"/>
      <c r="G8" s="107"/>
      <c r="H8" s="107"/>
      <c r="I8" s="107"/>
      <c r="J8" s="107"/>
      <c r="K8" s="87"/>
      <c r="L8" s="87"/>
      <c r="M8" s="87"/>
      <c r="N8" s="88"/>
      <c r="O8" s="89"/>
      <c r="P8" s="365" t="s">
        <v>201</v>
      </c>
      <c r="Q8" s="366"/>
      <c r="R8" s="366"/>
      <c r="S8" s="366"/>
      <c r="T8" s="366"/>
      <c r="U8" s="366"/>
      <c r="V8" s="366"/>
      <c r="W8" s="366"/>
      <c r="X8" s="367"/>
      <c r="Y8" s="89"/>
      <c r="Z8" s="368" t="s">
        <v>202</v>
      </c>
      <c r="AA8" s="368"/>
      <c r="AB8" s="369"/>
      <c r="AC8" s="87"/>
      <c r="AD8" s="90"/>
      <c r="AE8" s="91"/>
      <c r="AG8" s="92"/>
    </row>
    <row r="9" spans="1:33" ht="40.200000000000003" thickBot="1" x14ac:dyDescent="0.3">
      <c r="A9" s="290" t="s">
        <v>203</v>
      </c>
      <c r="B9" s="78"/>
      <c r="C9" s="93" t="s">
        <v>204</v>
      </c>
      <c r="D9" s="94"/>
      <c r="E9" s="95" t="s">
        <v>205</v>
      </c>
      <c r="F9" s="94" t="s">
        <v>206</v>
      </c>
      <c r="G9" s="94"/>
      <c r="H9" s="95" t="s">
        <v>207</v>
      </c>
      <c r="I9" s="94" t="s">
        <v>206</v>
      </c>
      <c r="J9" s="94"/>
      <c r="K9" s="96" t="s">
        <v>208</v>
      </c>
      <c r="L9" s="94"/>
      <c r="M9" s="97" t="s">
        <v>209</v>
      </c>
      <c r="N9" s="98" t="s">
        <v>210</v>
      </c>
      <c r="O9" s="80"/>
      <c r="P9" s="355" t="s">
        <v>211</v>
      </c>
      <c r="Q9" s="356"/>
      <c r="R9" s="356"/>
      <c r="S9" s="357" t="s">
        <v>212</v>
      </c>
      <c r="T9" s="358"/>
      <c r="U9" s="99"/>
      <c r="V9" s="100" t="s">
        <v>213</v>
      </c>
      <c r="W9" s="101"/>
      <c r="X9" s="102"/>
      <c r="Y9" s="80"/>
      <c r="Z9" s="103" t="s">
        <v>214</v>
      </c>
      <c r="AA9" s="94"/>
      <c r="AB9" s="104" t="s">
        <v>215</v>
      </c>
      <c r="AC9" s="103" t="s">
        <v>216</v>
      </c>
      <c r="AD9" s="96" t="s">
        <v>208</v>
      </c>
      <c r="AE9" s="104" t="s">
        <v>206</v>
      </c>
      <c r="AG9" s="105"/>
    </row>
    <row r="10" spans="1:33" ht="4.95" customHeight="1" x14ac:dyDescent="0.25">
      <c r="B10" s="78"/>
      <c r="C10" s="106"/>
      <c r="D10" s="107"/>
      <c r="E10" s="107"/>
      <c r="F10" s="107"/>
      <c r="G10" s="107"/>
      <c r="H10" s="107"/>
      <c r="I10" s="107"/>
      <c r="J10" s="107"/>
      <c r="K10" s="108"/>
      <c r="L10" s="107"/>
      <c r="M10" s="87"/>
      <c r="N10" s="109"/>
      <c r="O10" s="107"/>
      <c r="P10" s="106"/>
      <c r="Q10" s="107"/>
      <c r="R10" s="107"/>
      <c r="S10" s="107"/>
      <c r="T10" s="91"/>
      <c r="U10" s="106"/>
      <c r="V10" s="109"/>
      <c r="W10" s="107"/>
      <c r="X10" s="91"/>
      <c r="Y10" s="107"/>
      <c r="Z10" s="107"/>
      <c r="AA10" s="107"/>
      <c r="AB10" s="91"/>
      <c r="AC10" s="87"/>
      <c r="AD10" s="108"/>
      <c r="AE10" s="91"/>
      <c r="AG10" s="105"/>
    </row>
    <row r="11" spans="1:33" x14ac:dyDescent="0.25">
      <c r="A11" s="290">
        <v>54000</v>
      </c>
      <c r="B11" s="78"/>
      <c r="C11" s="68" t="s">
        <v>43</v>
      </c>
      <c r="D11" s="69"/>
      <c r="E11" s="110">
        <v>0</v>
      </c>
      <c r="F11" s="69" t="s">
        <v>4</v>
      </c>
      <c r="G11" s="69"/>
      <c r="H11" s="110">
        <v>0</v>
      </c>
      <c r="I11" s="69" t="s">
        <v>4</v>
      </c>
      <c r="J11" s="69"/>
      <c r="K11" s="72">
        <v>85</v>
      </c>
      <c r="L11" s="69"/>
      <c r="M11" s="111">
        <f>H11-E11</f>
        <v>0</v>
      </c>
      <c r="N11" s="112">
        <f>M11*$F$6/A11*1000</f>
        <v>0</v>
      </c>
      <c r="O11" s="69" t="s">
        <v>10</v>
      </c>
      <c r="P11" s="68"/>
      <c r="Q11" s="112" t="e">
        <f>N11/S11</f>
        <v>#DIV/0!</v>
      </c>
      <c r="R11" s="69" t="s">
        <v>10</v>
      </c>
      <c r="S11" s="113">
        <f>ROUNDUP(Y11,0)</f>
        <v>0</v>
      </c>
      <c r="T11" s="114" t="s">
        <v>217</v>
      </c>
      <c r="U11" s="115"/>
      <c r="V11" s="112">
        <f>N11</f>
        <v>0</v>
      </c>
      <c r="W11" s="116" t="s">
        <v>10</v>
      </c>
      <c r="X11" s="114"/>
      <c r="Y11" s="117">
        <f>M11/AC11</f>
        <v>0</v>
      </c>
      <c r="Z11" s="113" t="s">
        <v>218</v>
      </c>
      <c r="AA11" s="69"/>
      <c r="AB11" s="73" t="s">
        <v>219</v>
      </c>
      <c r="AC11" s="111">
        <v>10</v>
      </c>
      <c r="AD11" s="72">
        <v>95</v>
      </c>
      <c r="AE11" s="73" t="s">
        <v>4</v>
      </c>
      <c r="AG11" s="105"/>
    </row>
    <row r="12" spans="1:33" ht="8.4" customHeight="1" x14ac:dyDescent="0.25">
      <c r="B12" s="78"/>
      <c r="C12" s="68"/>
      <c r="D12" s="69"/>
      <c r="E12" s="69"/>
      <c r="F12" s="69"/>
      <c r="G12" s="69"/>
      <c r="H12" s="69"/>
      <c r="I12" s="69"/>
      <c r="J12" s="69"/>
      <c r="K12" s="72"/>
      <c r="L12" s="69"/>
      <c r="M12" s="111"/>
      <c r="N12" s="71"/>
      <c r="O12" s="69"/>
      <c r="P12" s="68"/>
      <c r="Q12" s="118"/>
      <c r="R12" s="69"/>
      <c r="S12" s="113"/>
      <c r="T12" s="73"/>
      <c r="U12" s="68"/>
      <c r="V12" s="71"/>
      <c r="W12" s="69"/>
      <c r="X12" s="73"/>
      <c r="Y12" s="117"/>
      <c r="Z12" s="69"/>
      <c r="AA12" s="69"/>
      <c r="AB12" s="73"/>
      <c r="AC12" s="111"/>
      <c r="AD12" s="72"/>
      <c r="AE12" s="73"/>
      <c r="AG12" s="105"/>
    </row>
    <row r="13" spans="1:33" x14ac:dyDescent="0.25">
      <c r="A13" s="290">
        <v>4000</v>
      </c>
      <c r="B13" s="78"/>
      <c r="C13" s="68" t="s">
        <v>50</v>
      </c>
      <c r="D13" s="69"/>
      <c r="E13" s="110">
        <v>0</v>
      </c>
      <c r="F13" s="69" t="s">
        <v>4</v>
      </c>
      <c r="G13" s="69"/>
      <c r="H13" s="110">
        <v>0</v>
      </c>
      <c r="I13" s="69" t="s">
        <v>4</v>
      </c>
      <c r="J13" s="69"/>
      <c r="K13" s="72">
        <v>6</v>
      </c>
      <c r="L13" s="69"/>
      <c r="M13" s="111">
        <f>H13-E13</f>
        <v>0</v>
      </c>
      <c r="N13" s="112">
        <f>M13*$F$6/A13*1000</f>
        <v>0</v>
      </c>
      <c r="O13" s="69" t="s">
        <v>10</v>
      </c>
      <c r="P13" s="68"/>
      <c r="Q13" s="112" t="e">
        <f t="shared" ref="Q13" si="0">N13/S13</f>
        <v>#DIV/0!</v>
      </c>
      <c r="R13" s="69" t="s">
        <v>10</v>
      </c>
      <c r="S13" s="113">
        <f t="shared" ref="S13:S19" si="1">ROUNDUP(Y13,0)</f>
        <v>0</v>
      </c>
      <c r="T13" s="114" t="s">
        <v>217</v>
      </c>
      <c r="U13" s="115"/>
      <c r="V13" s="112">
        <f t="shared" ref="V13" si="2">N13</f>
        <v>0</v>
      </c>
      <c r="W13" s="116" t="s">
        <v>10</v>
      </c>
      <c r="X13" s="114"/>
      <c r="Y13" s="117">
        <f t="shared" ref="Y13:Y19" si="3">M13/AC13</f>
        <v>0</v>
      </c>
      <c r="Z13" s="113" t="s">
        <v>218</v>
      </c>
      <c r="AA13" s="69"/>
      <c r="AB13" s="73" t="s">
        <v>220</v>
      </c>
      <c r="AC13" s="111">
        <v>1</v>
      </c>
      <c r="AD13" s="72" t="s">
        <v>221</v>
      </c>
      <c r="AE13" s="73" t="s">
        <v>4</v>
      </c>
      <c r="AG13" s="105"/>
    </row>
    <row r="14" spans="1:33" ht="8.4" customHeight="1" x14ac:dyDescent="0.25">
      <c r="B14" s="78"/>
      <c r="C14" s="68"/>
      <c r="D14" s="69"/>
      <c r="E14" s="69"/>
      <c r="F14" s="69"/>
      <c r="G14" s="69"/>
      <c r="H14" s="69"/>
      <c r="I14" s="69"/>
      <c r="J14" s="69"/>
      <c r="K14" s="72"/>
      <c r="L14" s="69"/>
      <c r="M14" s="111"/>
      <c r="N14" s="71"/>
      <c r="O14" s="69"/>
      <c r="P14" s="68"/>
      <c r="Q14" s="118"/>
      <c r="R14" s="69"/>
      <c r="S14" s="113"/>
      <c r="T14" s="73"/>
      <c r="U14" s="68"/>
      <c r="V14" s="71"/>
      <c r="W14" s="69"/>
      <c r="X14" s="73"/>
      <c r="Y14" s="117"/>
      <c r="Z14" s="69"/>
      <c r="AA14" s="69"/>
      <c r="AB14" s="73"/>
      <c r="AC14" s="111"/>
      <c r="AD14" s="72"/>
      <c r="AE14" s="73"/>
      <c r="AG14" s="105"/>
    </row>
    <row r="15" spans="1:33" x14ac:dyDescent="0.25">
      <c r="A15" s="290">
        <v>1000</v>
      </c>
      <c r="B15" s="78"/>
      <c r="C15" s="68" t="s">
        <v>222</v>
      </c>
      <c r="D15" s="69"/>
      <c r="E15" s="110">
        <v>0</v>
      </c>
      <c r="F15" s="69" t="s">
        <v>4</v>
      </c>
      <c r="G15" s="69"/>
      <c r="H15" s="110">
        <v>0</v>
      </c>
      <c r="I15" s="69" t="s">
        <v>4</v>
      </c>
      <c r="J15" s="69"/>
      <c r="K15" s="72">
        <v>1.5</v>
      </c>
      <c r="L15" s="69"/>
      <c r="M15" s="111">
        <f>H15-E15</f>
        <v>0</v>
      </c>
      <c r="N15" s="112">
        <f>M15*$F$6/A15*1000</f>
        <v>0</v>
      </c>
      <c r="O15" s="69" t="s">
        <v>10</v>
      </c>
      <c r="P15" s="68"/>
      <c r="Q15" s="112" t="e">
        <f t="shared" ref="Q15" si="4">N15/S15</f>
        <v>#DIV/0!</v>
      </c>
      <c r="R15" s="69" t="s">
        <v>10</v>
      </c>
      <c r="S15" s="113">
        <f t="shared" si="1"/>
        <v>0</v>
      </c>
      <c r="T15" s="114" t="s">
        <v>217</v>
      </c>
      <c r="U15" s="115"/>
      <c r="V15" s="112">
        <f t="shared" ref="V15" si="5">N15</f>
        <v>0</v>
      </c>
      <c r="W15" s="116" t="s">
        <v>10</v>
      </c>
      <c r="X15" s="114"/>
      <c r="Y15" s="117">
        <f t="shared" si="3"/>
        <v>0</v>
      </c>
      <c r="Z15" s="113" t="s">
        <v>218</v>
      </c>
      <c r="AA15" s="69"/>
      <c r="AB15" s="73" t="s">
        <v>223</v>
      </c>
      <c r="AC15" s="111">
        <v>0.1</v>
      </c>
      <c r="AD15" s="72">
        <v>1.7</v>
      </c>
      <c r="AE15" s="73" t="s">
        <v>4</v>
      </c>
      <c r="AF15" s="64" t="s">
        <v>87</v>
      </c>
      <c r="AG15" s="105"/>
    </row>
    <row r="16" spans="1:33" ht="8.4" customHeight="1" x14ac:dyDescent="0.25">
      <c r="B16" s="78"/>
      <c r="C16" s="68"/>
      <c r="D16" s="69"/>
      <c r="E16" s="69"/>
      <c r="F16" s="69"/>
      <c r="G16" s="69"/>
      <c r="H16" s="69"/>
      <c r="I16" s="69"/>
      <c r="J16" s="69"/>
      <c r="K16" s="72"/>
      <c r="L16" s="69"/>
      <c r="M16" s="70"/>
      <c r="N16" s="71"/>
      <c r="O16" s="69"/>
      <c r="P16" s="68"/>
      <c r="Q16" s="118"/>
      <c r="R16" s="69"/>
      <c r="S16" s="113"/>
      <c r="T16" s="73"/>
      <c r="U16" s="68"/>
      <c r="V16" s="71"/>
      <c r="W16" s="69"/>
      <c r="X16" s="73"/>
      <c r="Y16" s="117"/>
      <c r="Z16" s="69"/>
      <c r="AA16" s="69"/>
      <c r="AB16" s="73"/>
      <c r="AC16" s="111"/>
      <c r="AD16" s="72"/>
      <c r="AE16" s="73"/>
      <c r="AG16" s="105"/>
    </row>
    <row r="17" spans="1:33" x14ac:dyDescent="0.25">
      <c r="A17" s="290">
        <v>54000</v>
      </c>
      <c r="B17" s="78"/>
      <c r="C17" s="68" t="s">
        <v>443</v>
      </c>
      <c r="D17" s="69"/>
      <c r="E17" s="110">
        <v>0</v>
      </c>
      <c r="F17" s="69" t="s">
        <v>4</v>
      </c>
      <c r="G17" s="69"/>
      <c r="H17" s="110">
        <v>0</v>
      </c>
      <c r="I17" s="69" t="s">
        <v>4</v>
      </c>
      <c r="J17" s="69"/>
      <c r="K17" s="111">
        <v>10</v>
      </c>
      <c r="L17" s="69"/>
      <c r="M17" s="70">
        <f>H17-E17</f>
        <v>0</v>
      </c>
      <c r="N17" s="112">
        <f>M17*$F$6/A17*1000</f>
        <v>0</v>
      </c>
      <c r="O17" s="69" t="s">
        <v>10</v>
      </c>
      <c r="P17" s="68"/>
      <c r="Q17" s="112" t="e">
        <f>N17/S17</f>
        <v>#DIV/0!</v>
      </c>
      <c r="R17" s="69" t="s">
        <v>10</v>
      </c>
      <c r="S17" s="134">
        <f>ROUNDUP(Y17,0)</f>
        <v>0</v>
      </c>
      <c r="T17" s="73" t="s">
        <v>217</v>
      </c>
      <c r="U17" s="69"/>
      <c r="V17" s="112">
        <f>N17</f>
        <v>0</v>
      </c>
      <c r="W17" s="69" t="s">
        <v>10</v>
      </c>
      <c r="X17" s="73"/>
      <c r="Y17" s="117">
        <f>M17/AC17</f>
        <v>0</v>
      </c>
      <c r="Z17" s="69" t="s">
        <v>261</v>
      </c>
      <c r="AA17" s="69"/>
      <c r="AB17" s="73"/>
      <c r="AC17" s="111">
        <v>1</v>
      </c>
      <c r="AD17" s="72">
        <v>10</v>
      </c>
      <c r="AE17" s="73" t="s">
        <v>4</v>
      </c>
      <c r="AG17" s="105"/>
    </row>
    <row r="18" spans="1:33" ht="8.4" customHeight="1" x14ac:dyDescent="0.25">
      <c r="B18" s="78"/>
      <c r="C18" s="68"/>
      <c r="D18" s="69"/>
      <c r="E18" s="69"/>
      <c r="F18" s="69"/>
      <c r="G18" s="69"/>
      <c r="H18" s="69"/>
      <c r="I18" s="69"/>
      <c r="J18" s="69"/>
      <c r="K18" s="111"/>
      <c r="L18" s="69"/>
      <c r="M18" s="70"/>
      <c r="N18" s="71"/>
      <c r="O18" s="69"/>
      <c r="P18" s="68"/>
      <c r="Q18" s="118"/>
      <c r="R18" s="69"/>
      <c r="S18" s="134"/>
      <c r="T18" s="73"/>
      <c r="U18" s="69"/>
      <c r="V18" s="71"/>
      <c r="W18" s="69"/>
      <c r="X18" s="73"/>
      <c r="Y18" s="117"/>
      <c r="Z18" s="69"/>
      <c r="AA18" s="69"/>
      <c r="AB18" s="73"/>
      <c r="AC18" s="111"/>
      <c r="AD18" s="72"/>
      <c r="AE18" s="73"/>
      <c r="AG18" s="105"/>
    </row>
    <row r="19" spans="1:33" ht="13.8" thickBot="1" x14ac:dyDescent="0.3">
      <c r="A19" s="290">
        <v>1000</v>
      </c>
      <c r="B19" s="78"/>
      <c r="C19" s="119" t="s">
        <v>141</v>
      </c>
      <c r="D19" s="80"/>
      <c r="E19" s="120">
        <v>0</v>
      </c>
      <c r="F19" s="80" t="s">
        <v>4</v>
      </c>
      <c r="G19" s="80"/>
      <c r="H19" s="120">
        <v>0</v>
      </c>
      <c r="I19" s="80" t="s">
        <v>4</v>
      </c>
      <c r="J19" s="80"/>
      <c r="K19" s="85" t="s">
        <v>224</v>
      </c>
      <c r="L19" s="80"/>
      <c r="M19" s="83">
        <f>H19-E19</f>
        <v>0</v>
      </c>
      <c r="N19" s="121">
        <f>M19*$F$6/A19*1000</f>
        <v>0</v>
      </c>
      <c r="O19" s="80" t="s">
        <v>10</v>
      </c>
      <c r="P19" s="119"/>
      <c r="Q19" s="121" t="e">
        <f t="shared" ref="Q19" si="6">N19/S19</f>
        <v>#DIV/0!</v>
      </c>
      <c r="R19" s="80" t="s">
        <v>10</v>
      </c>
      <c r="S19" s="94">
        <f t="shared" si="1"/>
        <v>0</v>
      </c>
      <c r="T19" s="122" t="s">
        <v>217</v>
      </c>
      <c r="U19" s="123"/>
      <c r="V19" s="121">
        <f t="shared" ref="V19" si="7">N19</f>
        <v>0</v>
      </c>
      <c r="W19" s="124" t="s">
        <v>10</v>
      </c>
      <c r="X19" s="122"/>
      <c r="Y19" s="125">
        <f t="shared" si="3"/>
        <v>0</v>
      </c>
      <c r="Z19" s="126" t="s">
        <v>225</v>
      </c>
      <c r="AA19" s="80"/>
      <c r="AB19" s="86"/>
      <c r="AC19" s="127">
        <v>0.1</v>
      </c>
      <c r="AD19" s="85">
        <v>0.2</v>
      </c>
      <c r="AE19" s="86" t="s">
        <v>4</v>
      </c>
      <c r="AG19" s="128"/>
    </row>
    <row r="20" spans="1:33" ht="8.4" customHeight="1" thickBot="1" x14ac:dyDescent="0.3">
      <c r="B20" s="78"/>
      <c r="AB20" s="64"/>
    </row>
    <row r="21" spans="1:33" ht="28.2" customHeight="1" thickBot="1" x14ac:dyDescent="0.4">
      <c r="B21" s="78"/>
      <c r="C21" s="169" t="s">
        <v>226</v>
      </c>
      <c r="D21" s="171"/>
      <c r="E21" s="169"/>
      <c r="F21" s="172"/>
      <c r="G21" s="107"/>
      <c r="H21" s="107"/>
      <c r="I21" s="107"/>
      <c r="J21" s="107"/>
      <c r="K21" s="87"/>
      <c r="L21" s="87"/>
      <c r="M21" s="87"/>
      <c r="N21" s="109"/>
      <c r="O21" s="107"/>
      <c r="P21" s="365" t="s">
        <v>201</v>
      </c>
      <c r="Q21" s="366"/>
      <c r="R21" s="366"/>
      <c r="S21" s="366"/>
      <c r="T21" s="366"/>
      <c r="U21" s="366"/>
      <c r="V21" s="366"/>
      <c r="W21" s="366"/>
      <c r="X21" s="367"/>
      <c r="Y21" s="107"/>
      <c r="Z21" s="368" t="s">
        <v>202</v>
      </c>
      <c r="AA21" s="368"/>
      <c r="AB21" s="369"/>
      <c r="AC21" s="87"/>
      <c r="AD21" s="108"/>
      <c r="AE21" s="91"/>
      <c r="AG21" s="92"/>
    </row>
    <row r="22" spans="1:33" ht="40.200000000000003" thickBot="1" x14ac:dyDescent="0.3">
      <c r="A22" s="290" t="s">
        <v>203</v>
      </c>
      <c r="B22" s="78"/>
      <c r="C22" s="93" t="s">
        <v>204</v>
      </c>
      <c r="D22" s="94"/>
      <c r="E22" s="94" t="s">
        <v>227</v>
      </c>
      <c r="F22" s="94" t="s">
        <v>206</v>
      </c>
      <c r="G22" s="94"/>
      <c r="H22" s="94" t="s">
        <v>228</v>
      </c>
      <c r="I22" s="94" t="s">
        <v>206</v>
      </c>
      <c r="J22" s="94"/>
      <c r="K22" s="96" t="s">
        <v>208</v>
      </c>
      <c r="L22" s="94"/>
      <c r="M22" s="97" t="s">
        <v>209</v>
      </c>
      <c r="N22" s="98" t="s">
        <v>229</v>
      </c>
      <c r="O22" s="80"/>
      <c r="P22" s="355" t="s">
        <v>211</v>
      </c>
      <c r="Q22" s="356"/>
      <c r="R22" s="356"/>
      <c r="S22" s="357" t="s">
        <v>212</v>
      </c>
      <c r="T22" s="358"/>
      <c r="U22" s="129"/>
      <c r="V22" s="98" t="s">
        <v>229</v>
      </c>
      <c r="W22" s="129"/>
      <c r="X22" s="130"/>
      <c r="Y22" s="80"/>
      <c r="Z22" s="103" t="s">
        <v>214</v>
      </c>
      <c r="AA22" s="94"/>
      <c r="AB22" s="104" t="s">
        <v>215</v>
      </c>
      <c r="AC22" s="103" t="s">
        <v>216</v>
      </c>
      <c r="AD22" s="96" t="s">
        <v>208</v>
      </c>
      <c r="AE22" s="104" t="s">
        <v>206</v>
      </c>
      <c r="AG22" s="105"/>
    </row>
    <row r="23" spans="1:33" ht="4.95" customHeight="1" x14ac:dyDescent="0.25">
      <c r="B23" s="78"/>
      <c r="C23" s="68"/>
      <c r="D23" s="69"/>
      <c r="E23" s="69"/>
      <c r="F23" s="69"/>
      <c r="G23" s="69"/>
      <c r="H23" s="69"/>
      <c r="I23" s="69"/>
      <c r="J23" s="69"/>
      <c r="K23" s="72"/>
      <c r="L23" s="69"/>
      <c r="M23" s="70"/>
      <c r="N23" s="71"/>
      <c r="O23" s="69"/>
      <c r="P23" s="68"/>
      <c r="Q23" s="107"/>
      <c r="R23" s="107"/>
      <c r="S23" s="107"/>
      <c r="T23" s="91"/>
      <c r="U23" s="106"/>
      <c r="V23" s="109"/>
      <c r="W23" s="107"/>
      <c r="X23" s="91"/>
      <c r="Y23" s="69"/>
      <c r="Z23" s="69"/>
      <c r="AA23" s="69"/>
      <c r="AB23" s="73"/>
      <c r="AC23" s="70"/>
      <c r="AD23" s="72"/>
      <c r="AE23" s="73"/>
      <c r="AG23" s="105"/>
    </row>
    <row r="24" spans="1:33" x14ac:dyDescent="0.25">
      <c r="A24" s="290">
        <v>100</v>
      </c>
      <c r="B24" s="78"/>
      <c r="C24" s="68" t="s">
        <v>67</v>
      </c>
      <c r="D24" s="69"/>
      <c r="E24" s="110">
        <v>0</v>
      </c>
      <c r="F24" s="69" t="s">
        <v>230</v>
      </c>
      <c r="G24" s="69"/>
      <c r="H24" s="110">
        <v>0</v>
      </c>
      <c r="I24" s="69" t="s">
        <v>230</v>
      </c>
      <c r="J24" s="69"/>
      <c r="K24" s="72">
        <v>15</v>
      </c>
      <c r="L24" s="69"/>
      <c r="M24" s="70">
        <f>H24-E24</f>
        <v>0</v>
      </c>
      <c r="N24" s="112">
        <f>M24*$F$6/A24*1</f>
        <v>0</v>
      </c>
      <c r="O24" s="69" t="s">
        <v>10</v>
      </c>
      <c r="P24" s="68"/>
      <c r="Q24" s="112" t="e">
        <f>N24/S24</f>
        <v>#DIV/0!</v>
      </c>
      <c r="R24" s="71" t="s">
        <v>10</v>
      </c>
      <c r="S24" s="131">
        <f>ROUNDUP(Y24,0)</f>
        <v>0</v>
      </c>
      <c r="T24" s="114" t="s">
        <v>217</v>
      </c>
      <c r="U24" s="115"/>
      <c r="V24" s="112">
        <f>N24</f>
        <v>0</v>
      </c>
      <c r="W24" s="116" t="s">
        <v>10</v>
      </c>
      <c r="X24" s="114"/>
      <c r="Y24" s="69">
        <f>M24/AC24</f>
        <v>0</v>
      </c>
      <c r="Z24" s="113" t="s">
        <v>218</v>
      </c>
      <c r="AA24" s="69"/>
      <c r="AB24" s="73"/>
      <c r="AC24" s="111">
        <v>8</v>
      </c>
      <c r="AD24" s="72">
        <v>15</v>
      </c>
      <c r="AE24" s="73" t="s">
        <v>230</v>
      </c>
      <c r="AG24" s="105"/>
    </row>
    <row r="25" spans="1:33" ht="8.4" customHeight="1" x14ac:dyDescent="0.25">
      <c r="B25" s="78"/>
      <c r="C25" s="68"/>
      <c r="D25" s="69"/>
      <c r="E25" s="69"/>
      <c r="F25" s="69"/>
      <c r="G25" s="69"/>
      <c r="H25" s="69"/>
      <c r="I25" s="69"/>
      <c r="J25" s="69"/>
      <c r="K25" s="72"/>
      <c r="L25" s="69"/>
      <c r="M25" s="70"/>
      <c r="N25" s="71"/>
      <c r="O25" s="69"/>
      <c r="P25" s="68"/>
      <c r="Q25" s="71"/>
      <c r="R25" s="69"/>
      <c r="S25" s="132"/>
      <c r="T25" s="73"/>
      <c r="U25" s="68"/>
      <c r="V25" s="71"/>
      <c r="W25" s="69"/>
      <c r="X25" s="73"/>
      <c r="Y25" s="69"/>
      <c r="Z25" s="69"/>
      <c r="AA25" s="69"/>
      <c r="AB25" s="73"/>
      <c r="AC25" s="111"/>
      <c r="AD25" s="72"/>
      <c r="AE25" s="73"/>
      <c r="AG25" s="105"/>
    </row>
    <row r="26" spans="1:33" x14ac:dyDescent="0.25">
      <c r="A26" s="290">
        <v>100</v>
      </c>
      <c r="B26" s="78"/>
      <c r="C26" s="68" t="s">
        <v>72</v>
      </c>
      <c r="D26" s="69"/>
      <c r="E26" s="110">
        <v>0</v>
      </c>
      <c r="F26" s="69" t="s">
        <v>230</v>
      </c>
      <c r="G26" s="69"/>
      <c r="H26" s="110">
        <v>0</v>
      </c>
      <c r="I26" s="69" t="s">
        <v>230</v>
      </c>
      <c r="J26" s="69"/>
      <c r="K26" s="72">
        <v>15</v>
      </c>
      <c r="L26" s="69"/>
      <c r="M26" s="70">
        <f>H26-E26</f>
        <v>0</v>
      </c>
      <c r="N26" s="112">
        <f>M26*$F$6/A26*1</f>
        <v>0</v>
      </c>
      <c r="O26" s="69" t="s">
        <v>10</v>
      </c>
      <c r="P26" s="68"/>
      <c r="Q26" s="112" t="e">
        <f>N26/S26</f>
        <v>#DIV/0!</v>
      </c>
      <c r="R26" s="69" t="s">
        <v>10</v>
      </c>
      <c r="S26" s="131">
        <f t="shared" ref="S26:S28" si="8">ROUNDUP(Y26,0)</f>
        <v>0</v>
      </c>
      <c r="T26" s="73" t="s">
        <v>217</v>
      </c>
      <c r="U26" s="68"/>
      <c r="V26" s="112">
        <f t="shared" ref="V26" si="9">N26</f>
        <v>0</v>
      </c>
      <c r="W26" s="69" t="s">
        <v>10</v>
      </c>
      <c r="X26" s="73"/>
      <c r="Y26" s="69">
        <f t="shared" ref="Y26" si="10">M26/AC26</f>
        <v>0</v>
      </c>
      <c r="Z26" s="113" t="s">
        <v>218</v>
      </c>
      <c r="AA26" s="69"/>
      <c r="AB26" s="73"/>
      <c r="AC26" s="111">
        <v>3</v>
      </c>
      <c r="AD26" s="72">
        <v>12</v>
      </c>
      <c r="AE26" s="73" t="s">
        <v>230</v>
      </c>
      <c r="AG26" s="105"/>
    </row>
    <row r="27" spans="1:33" ht="8.4" customHeight="1" x14ac:dyDescent="0.25">
      <c r="B27" s="78"/>
      <c r="C27" s="68"/>
      <c r="D27" s="69"/>
      <c r="E27" s="69"/>
      <c r="F27" s="69"/>
      <c r="G27" s="69"/>
      <c r="H27" s="69"/>
      <c r="I27" s="69"/>
      <c r="J27" s="69"/>
      <c r="K27" s="72"/>
      <c r="L27" s="69"/>
      <c r="M27" s="70"/>
      <c r="N27" s="71"/>
      <c r="O27" s="69"/>
      <c r="P27" s="68"/>
      <c r="Q27" s="71"/>
      <c r="R27" s="69"/>
      <c r="S27" s="132"/>
      <c r="T27" s="73"/>
      <c r="U27" s="68"/>
      <c r="V27" s="71"/>
      <c r="W27" s="69"/>
      <c r="X27" s="73"/>
      <c r="Y27" s="69"/>
      <c r="Z27" s="69"/>
      <c r="AA27" s="69"/>
      <c r="AB27" s="73"/>
      <c r="AC27" s="111"/>
      <c r="AD27" s="72"/>
      <c r="AE27" s="73"/>
      <c r="AG27" s="105"/>
    </row>
    <row r="28" spans="1:33" x14ac:dyDescent="0.25">
      <c r="A28" s="290">
        <v>100</v>
      </c>
      <c r="B28" s="78"/>
      <c r="C28" s="68" t="s">
        <v>75</v>
      </c>
      <c r="D28" s="69"/>
      <c r="E28" s="110">
        <v>0</v>
      </c>
      <c r="F28" s="69" t="s">
        <v>230</v>
      </c>
      <c r="G28" s="69"/>
      <c r="H28" s="110">
        <v>0</v>
      </c>
      <c r="I28" s="69" t="s">
        <v>230</v>
      </c>
      <c r="J28" s="69"/>
      <c r="K28" s="72">
        <v>2.5</v>
      </c>
      <c r="L28" s="69"/>
      <c r="M28" s="70">
        <f>H28-E28</f>
        <v>0</v>
      </c>
      <c r="N28" s="112">
        <f>M28*$F$6/A28*1</f>
        <v>0</v>
      </c>
      <c r="O28" s="69" t="s">
        <v>10</v>
      </c>
      <c r="P28" s="68"/>
      <c r="Q28" s="112" t="e">
        <f>N28/S28</f>
        <v>#DIV/0!</v>
      </c>
      <c r="R28" s="69" t="s">
        <v>10</v>
      </c>
      <c r="S28" s="131">
        <f t="shared" si="8"/>
        <v>0</v>
      </c>
      <c r="T28" s="73" t="s">
        <v>217</v>
      </c>
      <c r="U28" s="68"/>
      <c r="V28" s="112">
        <f t="shared" ref="V28" si="11">N28</f>
        <v>0</v>
      </c>
      <c r="W28" s="69" t="s">
        <v>10</v>
      </c>
      <c r="X28" s="73"/>
      <c r="Y28" s="69">
        <f t="shared" ref="Y28" si="12">M28/AC28</f>
        <v>0</v>
      </c>
      <c r="Z28" s="113" t="s">
        <v>218</v>
      </c>
      <c r="AA28" s="69"/>
      <c r="AB28" s="73"/>
      <c r="AC28" s="111">
        <v>0.5</v>
      </c>
      <c r="AD28" s="72">
        <v>5</v>
      </c>
      <c r="AE28" s="73" t="s">
        <v>230</v>
      </c>
      <c r="AG28" s="105"/>
    </row>
    <row r="29" spans="1:33" ht="8.4" customHeight="1" x14ac:dyDescent="0.25">
      <c r="B29" s="78"/>
      <c r="C29" s="68"/>
      <c r="D29" s="69"/>
      <c r="E29" s="69"/>
      <c r="F29" s="69"/>
      <c r="G29" s="69"/>
      <c r="H29" s="69"/>
      <c r="I29" s="69"/>
      <c r="J29" s="69"/>
      <c r="K29" s="72"/>
      <c r="L29" s="69"/>
      <c r="M29" s="70"/>
      <c r="N29" s="71"/>
      <c r="O29" s="69"/>
      <c r="P29" s="68"/>
      <c r="Q29" s="69"/>
      <c r="R29" s="69"/>
      <c r="S29" s="69"/>
      <c r="T29" s="73"/>
      <c r="U29" s="68"/>
      <c r="V29" s="71"/>
      <c r="W29" s="69"/>
      <c r="X29" s="73"/>
      <c r="Y29" s="69"/>
      <c r="Z29" s="69"/>
      <c r="AA29" s="69"/>
      <c r="AB29" s="73"/>
      <c r="AC29" s="111"/>
      <c r="AD29" s="72"/>
      <c r="AE29" s="73"/>
      <c r="AG29" s="105"/>
    </row>
    <row r="30" spans="1:33" ht="14.4" x14ac:dyDescent="0.3">
      <c r="A30" s="290">
        <v>37.85</v>
      </c>
      <c r="B30" s="78"/>
      <c r="C30" s="68" t="s">
        <v>231</v>
      </c>
      <c r="D30" s="69"/>
      <c r="E30" s="110">
        <v>0</v>
      </c>
      <c r="F30" s="69" t="s">
        <v>230</v>
      </c>
      <c r="G30" s="69"/>
      <c r="H30" s="110">
        <v>0.1</v>
      </c>
      <c r="I30" s="69" t="s">
        <v>230</v>
      </c>
      <c r="J30" s="69"/>
      <c r="K30" s="72" t="s">
        <v>232</v>
      </c>
      <c r="L30" s="69"/>
      <c r="M30" s="70">
        <f>H30-E30</f>
        <v>0.1</v>
      </c>
      <c r="N30" s="112">
        <f>M30*$F$6/A30*1</f>
        <v>0</v>
      </c>
      <c r="O30" s="69" t="s">
        <v>10</v>
      </c>
      <c r="P30" s="68"/>
      <c r="Q30" s="69" t="s">
        <v>233</v>
      </c>
      <c r="R30" s="69"/>
      <c r="S30" s="69"/>
      <c r="T30" s="73"/>
      <c r="U30" s="68"/>
      <c r="V30" s="112">
        <f t="shared" ref="V30" si="13">N30</f>
        <v>0</v>
      </c>
      <c r="W30" s="69" t="s">
        <v>10</v>
      </c>
      <c r="X30" s="73"/>
      <c r="Y30" s="69"/>
      <c r="Z30" s="113" t="s">
        <v>234</v>
      </c>
      <c r="AA30" s="69"/>
      <c r="AB30" s="73" t="s">
        <v>235</v>
      </c>
      <c r="AC30" s="111">
        <v>1</v>
      </c>
      <c r="AD30" s="72">
        <v>2</v>
      </c>
      <c r="AE30" s="73" t="s">
        <v>230</v>
      </c>
      <c r="AG30" s="105"/>
    </row>
    <row r="31" spans="1:33" ht="8.4" customHeight="1" x14ac:dyDescent="0.25">
      <c r="B31" s="78"/>
      <c r="C31" s="68"/>
      <c r="D31" s="69"/>
      <c r="E31" s="69"/>
      <c r="F31" s="69"/>
      <c r="G31" s="69"/>
      <c r="H31" s="69"/>
      <c r="I31" s="69"/>
      <c r="J31" s="69"/>
      <c r="K31" s="72"/>
      <c r="L31" s="69"/>
      <c r="M31" s="70"/>
      <c r="N31" s="71"/>
      <c r="O31" s="69"/>
      <c r="P31" s="68"/>
      <c r="Q31" s="69"/>
      <c r="R31" s="69"/>
      <c r="S31" s="69"/>
      <c r="T31" s="73"/>
      <c r="U31" s="68"/>
      <c r="V31" s="71"/>
      <c r="W31" s="69"/>
      <c r="X31" s="73"/>
      <c r="Y31" s="69"/>
      <c r="Z31" s="69"/>
      <c r="AA31" s="69"/>
      <c r="AB31" s="73"/>
      <c r="AC31" s="111"/>
      <c r="AD31" s="72"/>
      <c r="AE31" s="73"/>
      <c r="AG31" s="105"/>
    </row>
    <row r="32" spans="1:33" x14ac:dyDescent="0.25">
      <c r="A32" s="290">
        <v>100</v>
      </c>
      <c r="B32" s="78"/>
      <c r="C32" s="68" t="s">
        <v>236</v>
      </c>
      <c r="D32" s="69"/>
      <c r="E32" s="110">
        <v>0</v>
      </c>
      <c r="F32" s="69" t="s">
        <v>230</v>
      </c>
      <c r="G32" s="69"/>
      <c r="H32" s="110">
        <v>0.1</v>
      </c>
      <c r="I32" s="69" t="s">
        <v>230</v>
      </c>
      <c r="J32" s="69"/>
      <c r="K32" s="72" t="s">
        <v>232</v>
      </c>
      <c r="L32" s="69"/>
      <c r="M32" s="70">
        <f>H32-E32</f>
        <v>0.1</v>
      </c>
      <c r="N32" s="112">
        <f>M32*$F$6/A32*1</f>
        <v>0</v>
      </c>
      <c r="O32" s="69" t="s">
        <v>10</v>
      </c>
      <c r="P32" s="68"/>
      <c r="Q32" s="69" t="s">
        <v>233</v>
      </c>
      <c r="R32" s="69"/>
      <c r="S32" s="69"/>
      <c r="T32" s="73"/>
      <c r="U32" s="68"/>
      <c r="V32" s="112">
        <f t="shared" ref="V32" si="14">N32</f>
        <v>0</v>
      </c>
      <c r="W32" s="69" t="s">
        <v>10</v>
      </c>
      <c r="X32" s="73"/>
      <c r="Y32" s="69"/>
      <c r="Z32" s="113" t="s">
        <v>234</v>
      </c>
      <c r="AA32" s="69"/>
      <c r="AB32" s="73" t="s">
        <v>235</v>
      </c>
      <c r="AC32" s="111">
        <v>1</v>
      </c>
      <c r="AD32" s="72">
        <v>2</v>
      </c>
      <c r="AE32" s="73" t="s">
        <v>230</v>
      </c>
      <c r="AG32" s="105"/>
    </row>
    <row r="33" spans="1:33" ht="8.4" customHeight="1" x14ac:dyDescent="0.25">
      <c r="B33" s="78"/>
      <c r="C33" s="68"/>
      <c r="D33" s="69"/>
      <c r="E33" s="69"/>
      <c r="F33" s="69"/>
      <c r="G33" s="69"/>
      <c r="H33" s="69"/>
      <c r="I33" s="69"/>
      <c r="J33" s="69"/>
      <c r="K33" s="72"/>
      <c r="L33" s="69"/>
      <c r="M33" s="70"/>
      <c r="N33" s="71"/>
      <c r="O33" s="69"/>
      <c r="P33" s="68"/>
      <c r="Q33" s="69"/>
      <c r="R33" s="69"/>
      <c r="S33" s="69"/>
      <c r="T33" s="73"/>
      <c r="U33" s="68"/>
      <c r="V33" s="71"/>
      <c r="W33" s="69"/>
      <c r="X33" s="73"/>
      <c r="Y33" s="69"/>
      <c r="Z33" s="69"/>
      <c r="AA33" s="69"/>
      <c r="AB33" s="73"/>
      <c r="AC33" s="111"/>
      <c r="AD33" s="72"/>
      <c r="AE33" s="73"/>
      <c r="AG33" s="105"/>
    </row>
    <row r="34" spans="1:33" ht="14.4" x14ac:dyDescent="0.3">
      <c r="A34" s="290">
        <v>7.57</v>
      </c>
      <c r="B34" s="78"/>
      <c r="C34" s="68" t="s">
        <v>237</v>
      </c>
      <c r="D34" s="69"/>
      <c r="E34" s="110">
        <v>0</v>
      </c>
      <c r="F34" s="69" t="s">
        <v>230</v>
      </c>
      <c r="G34" s="69"/>
      <c r="H34" s="110">
        <v>0.02</v>
      </c>
      <c r="I34" s="69" t="s">
        <v>230</v>
      </c>
      <c r="J34" s="69"/>
      <c r="K34" s="72" t="s">
        <v>238</v>
      </c>
      <c r="L34" s="69"/>
      <c r="M34" s="70">
        <f>H34-E34</f>
        <v>0.02</v>
      </c>
      <c r="N34" s="112">
        <f>M34*$F$6/A34*1</f>
        <v>0</v>
      </c>
      <c r="O34" s="69" t="s">
        <v>10</v>
      </c>
      <c r="P34" s="68"/>
      <c r="Q34" s="69" t="s">
        <v>233</v>
      </c>
      <c r="R34" s="69"/>
      <c r="S34" s="69"/>
      <c r="T34" s="73"/>
      <c r="U34" s="68"/>
      <c r="V34" s="112">
        <f t="shared" ref="V34" si="15">N34</f>
        <v>0</v>
      </c>
      <c r="W34" s="69" t="s">
        <v>10</v>
      </c>
      <c r="X34" s="73"/>
      <c r="Y34" s="69"/>
      <c r="Z34" s="113" t="s">
        <v>234</v>
      </c>
      <c r="AA34" s="69"/>
      <c r="AB34" s="73" t="s">
        <v>239</v>
      </c>
      <c r="AC34" s="111">
        <v>0.1</v>
      </c>
      <c r="AD34" s="72">
        <v>0.45</v>
      </c>
      <c r="AE34" s="73" t="s">
        <v>230</v>
      </c>
      <c r="AG34" s="105"/>
    </row>
    <row r="35" spans="1:33" ht="8.4" customHeight="1" x14ac:dyDescent="0.25">
      <c r="B35" s="78"/>
      <c r="C35" s="68"/>
      <c r="D35" s="69"/>
      <c r="E35" s="69"/>
      <c r="F35" s="69"/>
      <c r="G35" s="69"/>
      <c r="H35" s="69"/>
      <c r="I35" s="69"/>
      <c r="J35" s="69"/>
      <c r="K35" s="72"/>
      <c r="L35" s="69"/>
      <c r="M35" s="70"/>
      <c r="N35" s="71"/>
      <c r="O35" s="69"/>
      <c r="P35" s="68"/>
      <c r="Q35" s="69"/>
      <c r="R35" s="69"/>
      <c r="S35" s="69"/>
      <c r="T35" s="73"/>
      <c r="U35" s="68"/>
      <c r="V35" s="71"/>
      <c r="W35" s="69"/>
      <c r="X35" s="73"/>
      <c r="Y35" s="69"/>
      <c r="Z35" s="69"/>
      <c r="AA35" s="69"/>
      <c r="AB35" s="73"/>
      <c r="AC35" s="111"/>
      <c r="AD35" s="72"/>
      <c r="AE35" s="73"/>
      <c r="AG35" s="105"/>
    </row>
    <row r="36" spans="1:33" x14ac:dyDescent="0.25">
      <c r="A36" s="290">
        <v>100</v>
      </c>
      <c r="B36" s="78"/>
      <c r="C36" s="68" t="s">
        <v>240</v>
      </c>
      <c r="D36" s="69"/>
      <c r="E36" s="110">
        <v>0</v>
      </c>
      <c r="F36" s="69" t="s">
        <v>230</v>
      </c>
      <c r="G36" s="69"/>
      <c r="H36" s="110">
        <v>0.02</v>
      </c>
      <c r="I36" s="69" t="s">
        <v>230</v>
      </c>
      <c r="J36" s="69"/>
      <c r="K36" s="72" t="s">
        <v>238</v>
      </c>
      <c r="L36" s="69"/>
      <c r="M36" s="70">
        <f>H36-E36</f>
        <v>0.02</v>
      </c>
      <c r="N36" s="112">
        <f>M36*$F$6/A36*1</f>
        <v>0</v>
      </c>
      <c r="O36" s="69" t="s">
        <v>10</v>
      </c>
      <c r="P36" s="68"/>
      <c r="Q36" s="69" t="s">
        <v>233</v>
      </c>
      <c r="R36" s="69"/>
      <c r="S36" s="69"/>
      <c r="T36" s="73"/>
      <c r="U36" s="68"/>
      <c r="V36" s="112">
        <f t="shared" ref="V36" si="16">N36</f>
        <v>0</v>
      </c>
      <c r="W36" s="69" t="s">
        <v>10</v>
      </c>
      <c r="X36" s="73"/>
      <c r="Y36" s="69"/>
      <c r="Z36" s="113" t="s">
        <v>234</v>
      </c>
      <c r="AA36" s="69"/>
      <c r="AB36" s="73" t="s">
        <v>239</v>
      </c>
      <c r="AC36" s="111">
        <v>0.1</v>
      </c>
      <c r="AD36" s="72">
        <v>0.45</v>
      </c>
      <c r="AE36" s="73" t="s">
        <v>230</v>
      </c>
      <c r="AG36" s="105"/>
    </row>
    <row r="37" spans="1:33" ht="8.4" customHeight="1" x14ac:dyDescent="0.25">
      <c r="B37" s="78"/>
      <c r="C37" s="68"/>
      <c r="D37" s="69"/>
      <c r="E37" s="69"/>
      <c r="F37" s="69"/>
      <c r="G37" s="69"/>
      <c r="H37" s="69"/>
      <c r="I37" s="69"/>
      <c r="J37" s="69"/>
      <c r="K37" s="72"/>
      <c r="L37" s="69"/>
      <c r="M37" s="70"/>
      <c r="N37" s="71"/>
      <c r="O37" s="69"/>
      <c r="P37" s="68"/>
      <c r="Q37" s="69"/>
      <c r="R37" s="69"/>
      <c r="S37" s="69"/>
      <c r="T37" s="73"/>
      <c r="U37" s="68"/>
      <c r="V37" s="71"/>
      <c r="W37" s="69"/>
      <c r="X37" s="73"/>
      <c r="Y37" s="69"/>
      <c r="Z37" s="69"/>
      <c r="AA37" s="69"/>
      <c r="AB37" s="73"/>
      <c r="AC37" s="111"/>
      <c r="AD37" s="72"/>
      <c r="AE37" s="73"/>
      <c r="AG37" s="105"/>
    </row>
    <row r="38" spans="1:33" ht="14.4" x14ac:dyDescent="0.3">
      <c r="A38" s="290">
        <v>7.57</v>
      </c>
      <c r="B38" s="78"/>
      <c r="C38" s="68" t="s">
        <v>241</v>
      </c>
      <c r="D38" s="69"/>
      <c r="E38" s="110">
        <v>0</v>
      </c>
      <c r="F38" s="69" t="s">
        <v>230</v>
      </c>
      <c r="G38" s="69"/>
      <c r="H38" s="110">
        <v>0.02</v>
      </c>
      <c r="I38" s="69" t="s">
        <v>230</v>
      </c>
      <c r="J38" s="69"/>
      <c r="K38" s="72" t="s">
        <v>238</v>
      </c>
      <c r="L38" s="69"/>
      <c r="M38" s="70">
        <f>H38-E38</f>
        <v>0.02</v>
      </c>
      <c r="N38" s="112">
        <f>M38*$F$6/A38*1</f>
        <v>0</v>
      </c>
      <c r="O38" s="69" t="s">
        <v>10</v>
      </c>
      <c r="P38" s="68"/>
      <c r="Q38" s="69" t="s">
        <v>233</v>
      </c>
      <c r="R38" s="69"/>
      <c r="S38" s="69"/>
      <c r="T38" s="73"/>
      <c r="U38" s="68"/>
      <c r="V38" s="112">
        <f t="shared" ref="V38" si="17">N38</f>
        <v>0</v>
      </c>
      <c r="W38" s="69" t="s">
        <v>10</v>
      </c>
      <c r="X38" s="73"/>
      <c r="Y38" s="69"/>
      <c r="Z38" s="113" t="s">
        <v>234</v>
      </c>
      <c r="AA38" s="69"/>
      <c r="AB38" s="73" t="s">
        <v>239</v>
      </c>
      <c r="AC38" s="111">
        <v>0.1</v>
      </c>
      <c r="AD38" s="72">
        <v>0.45</v>
      </c>
      <c r="AE38" s="73" t="s">
        <v>230</v>
      </c>
      <c r="AG38" s="105"/>
    </row>
    <row r="39" spans="1:33" ht="8.4" customHeight="1" x14ac:dyDescent="0.25">
      <c r="B39" s="78"/>
      <c r="C39" s="68"/>
      <c r="D39" s="69"/>
      <c r="E39" s="69"/>
      <c r="F39" s="69"/>
      <c r="G39" s="69"/>
      <c r="H39" s="69"/>
      <c r="I39" s="69"/>
      <c r="J39" s="69"/>
      <c r="K39" s="72"/>
      <c r="L39" s="69"/>
      <c r="M39" s="70"/>
      <c r="N39" s="71"/>
      <c r="O39" s="69"/>
      <c r="P39" s="68"/>
      <c r="Q39" s="69"/>
      <c r="R39" s="69"/>
      <c r="S39" s="69"/>
      <c r="T39" s="73"/>
      <c r="U39" s="68"/>
      <c r="V39" s="71"/>
      <c r="W39" s="69"/>
      <c r="X39" s="73"/>
      <c r="Y39" s="69"/>
      <c r="Z39" s="69"/>
      <c r="AA39" s="69"/>
      <c r="AB39" s="73"/>
      <c r="AC39" s="111"/>
      <c r="AD39" s="72"/>
      <c r="AE39" s="73"/>
      <c r="AG39" s="105"/>
    </row>
    <row r="40" spans="1:33" x14ac:dyDescent="0.25">
      <c r="A40" s="290">
        <v>101</v>
      </c>
      <c r="B40" s="78"/>
      <c r="C40" s="68" t="s">
        <v>242</v>
      </c>
      <c r="D40" s="69"/>
      <c r="E40" s="110">
        <v>0</v>
      </c>
      <c r="F40" s="69" t="s">
        <v>230</v>
      </c>
      <c r="G40" s="69"/>
      <c r="H40" s="110">
        <v>0.02</v>
      </c>
      <c r="I40" s="69" t="s">
        <v>230</v>
      </c>
      <c r="J40" s="69"/>
      <c r="K40" s="72" t="s">
        <v>238</v>
      </c>
      <c r="L40" s="69"/>
      <c r="M40" s="70">
        <f>H40-E40</f>
        <v>0.02</v>
      </c>
      <c r="N40" s="112">
        <f>M40*$F$6/A40*1</f>
        <v>0</v>
      </c>
      <c r="O40" s="69" t="s">
        <v>10</v>
      </c>
      <c r="P40" s="68"/>
      <c r="Q40" s="69" t="s">
        <v>233</v>
      </c>
      <c r="R40" s="69"/>
      <c r="S40" s="69"/>
      <c r="T40" s="73"/>
      <c r="U40" s="68"/>
      <c r="V40" s="112">
        <f t="shared" ref="V40" si="18">N40</f>
        <v>0</v>
      </c>
      <c r="W40" s="69" t="s">
        <v>10</v>
      </c>
      <c r="X40" s="73"/>
      <c r="Y40" s="69"/>
      <c r="Z40" s="113" t="s">
        <v>234</v>
      </c>
      <c r="AA40" s="69"/>
      <c r="AB40" s="73" t="s">
        <v>239</v>
      </c>
      <c r="AC40" s="111">
        <v>0.1</v>
      </c>
      <c r="AD40" s="72">
        <v>0.45</v>
      </c>
      <c r="AE40" s="73" t="s">
        <v>230</v>
      </c>
      <c r="AG40" s="105"/>
    </row>
    <row r="41" spans="1:33" ht="8.4" customHeight="1" x14ac:dyDescent="0.25">
      <c r="B41" s="78"/>
      <c r="C41" s="68"/>
      <c r="D41" s="69"/>
      <c r="E41" s="69"/>
      <c r="F41" s="69"/>
      <c r="G41" s="69"/>
      <c r="H41" s="69"/>
      <c r="I41" s="69"/>
      <c r="J41" s="69"/>
      <c r="K41" s="72"/>
      <c r="L41" s="69"/>
      <c r="M41" s="70"/>
      <c r="N41" s="71"/>
      <c r="O41" s="69"/>
      <c r="P41" s="68"/>
      <c r="Q41" s="69"/>
      <c r="R41" s="69"/>
      <c r="S41" s="69"/>
      <c r="T41" s="73"/>
      <c r="U41" s="68"/>
      <c r="V41" s="71"/>
      <c r="W41" s="69"/>
      <c r="X41" s="73"/>
      <c r="Y41" s="69"/>
      <c r="Z41" s="69"/>
      <c r="AA41" s="69"/>
      <c r="AB41" s="73"/>
      <c r="AC41" s="111"/>
      <c r="AD41" s="72"/>
      <c r="AE41" s="73"/>
      <c r="AG41" s="105"/>
    </row>
    <row r="42" spans="1:33" ht="14.4" x14ac:dyDescent="0.3">
      <c r="A42" s="290">
        <v>3.7879999999999998</v>
      </c>
      <c r="B42" s="78"/>
      <c r="C42" s="68" t="s">
        <v>243</v>
      </c>
      <c r="D42" s="69"/>
      <c r="E42" s="110">
        <v>0</v>
      </c>
      <c r="F42" s="69" t="s">
        <v>230</v>
      </c>
      <c r="G42" s="69"/>
      <c r="H42" s="110">
        <v>0.01</v>
      </c>
      <c r="I42" s="69" t="s">
        <v>230</v>
      </c>
      <c r="J42" s="69"/>
      <c r="K42" s="72" t="s">
        <v>244</v>
      </c>
      <c r="L42" s="69"/>
      <c r="M42" s="70">
        <f>H42-E42</f>
        <v>0.01</v>
      </c>
      <c r="N42" s="112">
        <f>M42*$F$6/A42*1</f>
        <v>0</v>
      </c>
      <c r="O42" s="69" t="s">
        <v>10</v>
      </c>
      <c r="P42" s="68"/>
      <c r="Q42" s="69" t="s">
        <v>233</v>
      </c>
      <c r="R42" s="69"/>
      <c r="S42" s="69"/>
      <c r="T42" s="73"/>
      <c r="U42" s="68"/>
      <c r="V42" s="112">
        <f t="shared" ref="V42" si="19">N42</f>
        <v>0</v>
      </c>
      <c r="W42" s="69" t="s">
        <v>10</v>
      </c>
      <c r="X42" s="73"/>
      <c r="Y42" s="69"/>
      <c r="Z42" s="113" t="s">
        <v>234</v>
      </c>
      <c r="AA42" s="69"/>
      <c r="AB42" s="73" t="s">
        <v>245</v>
      </c>
      <c r="AC42" s="111"/>
      <c r="AD42" s="72" t="s">
        <v>246</v>
      </c>
      <c r="AE42" s="73" t="s">
        <v>230</v>
      </c>
      <c r="AG42" s="105"/>
    </row>
    <row r="43" spans="1:33" ht="8.4" customHeight="1" x14ac:dyDescent="0.25">
      <c r="B43" s="78"/>
      <c r="C43" s="68"/>
      <c r="D43" s="69"/>
      <c r="E43" s="69"/>
      <c r="F43" s="69"/>
      <c r="G43" s="69"/>
      <c r="H43" s="69"/>
      <c r="I43" s="69"/>
      <c r="J43" s="69"/>
      <c r="K43" s="72"/>
      <c r="L43" s="69"/>
      <c r="M43" s="70"/>
      <c r="N43" s="71"/>
      <c r="O43" s="69"/>
      <c r="P43" s="68"/>
      <c r="Q43" s="69"/>
      <c r="R43" s="69"/>
      <c r="S43" s="69"/>
      <c r="T43" s="73"/>
      <c r="U43" s="68"/>
      <c r="V43" s="71"/>
      <c r="W43" s="69"/>
      <c r="X43" s="73"/>
      <c r="Y43" s="69"/>
      <c r="Z43" s="69"/>
      <c r="AA43" s="69"/>
      <c r="AB43" s="73"/>
      <c r="AC43" s="111"/>
      <c r="AD43" s="72"/>
      <c r="AE43" s="73"/>
      <c r="AG43" s="105"/>
    </row>
    <row r="44" spans="1:33" x14ac:dyDescent="0.25">
      <c r="A44" s="290">
        <v>108</v>
      </c>
      <c r="B44" s="78"/>
      <c r="C44" s="68" t="s">
        <v>247</v>
      </c>
      <c r="D44" s="69"/>
      <c r="E44" s="110">
        <v>0</v>
      </c>
      <c r="F44" s="69" t="s">
        <v>230</v>
      </c>
      <c r="G44" s="69"/>
      <c r="H44" s="110">
        <v>0.01</v>
      </c>
      <c r="I44" s="69" t="s">
        <v>230</v>
      </c>
      <c r="J44" s="69"/>
      <c r="K44" s="72" t="s">
        <v>244</v>
      </c>
      <c r="L44" s="69"/>
      <c r="M44" s="70">
        <f>H44-E44</f>
        <v>0.01</v>
      </c>
      <c r="N44" s="112">
        <f>M44*$F$6/A44*1</f>
        <v>0</v>
      </c>
      <c r="O44" s="69" t="s">
        <v>10</v>
      </c>
      <c r="P44" s="68"/>
      <c r="Q44" s="69" t="s">
        <v>233</v>
      </c>
      <c r="R44" s="69"/>
      <c r="S44" s="69"/>
      <c r="T44" s="73"/>
      <c r="U44" s="68"/>
      <c r="V44" s="112">
        <f t="shared" ref="V44" si="20">N44</f>
        <v>0</v>
      </c>
      <c r="W44" s="69" t="s">
        <v>10</v>
      </c>
      <c r="X44" s="73"/>
      <c r="Y44" s="69"/>
      <c r="Z44" s="113" t="s">
        <v>234</v>
      </c>
      <c r="AA44" s="69"/>
      <c r="AB44" s="73" t="s">
        <v>245</v>
      </c>
      <c r="AC44" s="111"/>
      <c r="AD44" s="72" t="s">
        <v>246</v>
      </c>
      <c r="AE44" s="73" t="s">
        <v>230</v>
      </c>
      <c r="AG44" s="105"/>
    </row>
    <row r="45" spans="1:33" ht="8.4" customHeight="1" x14ac:dyDescent="0.25">
      <c r="B45" s="78"/>
      <c r="C45" s="68"/>
      <c r="D45" s="69"/>
      <c r="E45" s="69"/>
      <c r="F45" s="69"/>
      <c r="G45" s="69"/>
      <c r="H45" s="69"/>
      <c r="I45" s="69"/>
      <c r="J45" s="69"/>
      <c r="K45" s="72"/>
      <c r="L45" s="69"/>
      <c r="M45" s="70"/>
      <c r="N45" s="71"/>
      <c r="O45" s="69"/>
      <c r="P45" s="68"/>
      <c r="Q45" s="69"/>
      <c r="R45" s="69"/>
      <c r="S45" s="69"/>
      <c r="T45" s="73"/>
      <c r="U45" s="68"/>
      <c r="V45" s="71"/>
      <c r="W45" s="69"/>
      <c r="X45" s="73"/>
      <c r="Y45" s="69"/>
      <c r="Z45" s="69"/>
      <c r="AA45" s="69"/>
      <c r="AB45" s="73"/>
      <c r="AC45" s="111"/>
      <c r="AD45" s="72"/>
      <c r="AE45" s="73"/>
      <c r="AG45" s="105"/>
    </row>
    <row r="46" spans="1:33" x14ac:dyDescent="0.25">
      <c r="A46" s="290">
        <v>1080</v>
      </c>
      <c r="B46" s="78"/>
      <c r="C46" s="68" t="s">
        <v>579</v>
      </c>
      <c r="D46" s="69"/>
      <c r="E46" s="110">
        <v>0</v>
      </c>
      <c r="F46" s="69" t="s">
        <v>230</v>
      </c>
      <c r="G46" s="69"/>
      <c r="H46" s="110">
        <v>0.01</v>
      </c>
      <c r="I46" s="69" t="s">
        <v>230</v>
      </c>
      <c r="J46" s="69"/>
      <c r="K46" s="72" t="s">
        <v>244</v>
      </c>
      <c r="L46" s="69"/>
      <c r="M46" s="70">
        <f>H46-E46</f>
        <v>0.01</v>
      </c>
      <c r="N46" s="112">
        <f>M46*$F$6/A46*1</f>
        <v>0</v>
      </c>
      <c r="O46" s="69" t="s">
        <v>10</v>
      </c>
      <c r="P46" s="68"/>
      <c r="Q46" s="69" t="s">
        <v>233</v>
      </c>
      <c r="R46" s="69"/>
      <c r="S46" s="69"/>
      <c r="T46" s="73"/>
      <c r="U46" s="68"/>
      <c r="V46" s="112">
        <f t="shared" ref="V46" si="21">N46</f>
        <v>0</v>
      </c>
      <c r="W46" s="69" t="s">
        <v>10</v>
      </c>
      <c r="X46" s="73"/>
      <c r="Y46" s="69"/>
      <c r="Z46" s="113" t="s">
        <v>234</v>
      </c>
      <c r="AA46" s="69"/>
      <c r="AB46" s="73" t="s">
        <v>245</v>
      </c>
      <c r="AC46" s="111"/>
      <c r="AD46" s="72" t="s">
        <v>246</v>
      </c>
      <c r="AE46" s="73" t="s">
        <v>230</v>
      </c>
      <c r="AG46" s="105"/>
    </row>
    <row r="47" spans="1:33" ht="8.4" customHeight="1" x14ac:dyDescent="0.25">
      <c r="B47" s="78"/>
      <c r="C47" s="68"/>
      <c r="D47" s="69"/>
      <c r="E47" s="69"/>
      <c r="F47" s="69"/>
      <c r="G47" s="69"/>
      <c r="H47" s="69"/>
      <c r="I47" s="69"/>
      <c r="J47" s="69"/>
      <c r="K47" s="72"/>
      <c r="L47" s="69"/>
      <c r="M47" s="70"/>
      <c r="N47" s="71"/>
      <c r="O47" s="69"/>
      <c r="P47" s="68"/>
      <c r="Q47" s="69"/>
      <c r="R47" s="69"/>
      <c r="S47" s="69"/>
      <c r="T47" s="73"/>
      <c r="U47" s="68"/>
      <c r="V47" s="71"/>
      <c r="W47" s="69"/>
      <c r="X47" s="73"/>
      <c r="Y47" s="69"/>
      <c r="Z47" s="69"/>
      <c r="AA47" s="69"/>
      <c r="AB47" s="73"/>
      <c r="AC47" s="111"/>
      <c r="AD47" s="72"/>
      <c r="AE47" s="73"/>
      <c r="AG47" s="105"/>
    </row>
    <row r="48" spans="1:33" x14ac:dyDescent="0.25">
      <c r="A48" s="290">
        <v>7.57</v>
      </c>
      <c r="B48" s="78"/>
      <c r="C48" s="174" t="s">
        <v>388</v>
      </c>
      <c r="D48" s="69"/>
      <c r="E48" s="110">
        <v>0</v>
      </c>
      <c r="F48" s="69" t="s">
        <v>230</v>
      </c>
      <c r="G48" s="69"/>
      <c r="H48" s="110">
        <v>0.02</v>
      </c>
      <c r="I48" s="69" t="s">
        <v>230</v>
      </c>
      <c r="J48" s="69"/>
      <c r="K48" s="72" t="s">
        <v>238</v>
      </c>
      <c r="L48" s="69"/>
      <c r="M48" s="70">
        <f>H48-E48</f>
        <v>0.02</v>
      </c>
      <c r="N48" s="112">
        <f>M48*$F$6/A48*1</f>
        <v>0</v>
      </c>
      <c r="O48" s="69" t="s">
        <v>10</v>
      </c>
      <c r="P48" s="68"/>
      <c r="Q48" s="69" t="s">
        <v>233</v>
      </c>
      <c r="R48" s="69"/>
      <c r="S48" s="69"/>
      <c r="T48" s="73"/>
      <c r="U48" s="68"/>
      <c r="V48" s="112">
        <f t="shared" ref="V48" si="22">N48</f>
        <v>0</v>
      </c>
      <c r="W48" s="69" t="s">
        <v>10</v>
      </c>
      <c r="X48" s="73"/>
      <c r="Y48" s="69"/>
      <c r="Z48" s="113" t="s">
        <v>234</v>
      </c>
      <c r="AA48" s="69"/>
      <c r="AB48" s="73" t="s">
        <v>239</v>
      </c>
      <c r="AC48" s="111">
        <v>0.1</v>
      </c>
      <c r="AD48" s="72">
        <v>0.45</v>
      </c>
      <c r="AE48" s="73" t="s">
        <v>230</v>
      </c>
      <c r="AG48" s="105"/>
    </row>
    <row r="49" spans="1:33" ht="8.4" customHeight="1" x14ac:dyDescent="0.25">
      <c r="B49" s="78"/>
      <c r="C49" s="68"/>
      <c r="D49" s="69"/>
      <c r="E49" s="69"/>
      <c r="F49" s="69"/>
      <c r="G49" s="69"/>
      <c r="H49" s="69"/>
      <c r="I49" s="69"/>
      <c r="J49" s="69"/>
      <c r="K49" s="72"/>
      <c r="L49" s="69"/>
      <c r="M49" s="70"/>
      <c r="N49" s="71"/>
      <c r="O49" s="69"/>
      <c r="P49" s="68"/>
      <c r="Q49" s="69"/>
      <c r="R49" s="69"/>
      <c r="S49" s="69"/>
      <c r="T49" s="73"/>
      <c r="U49" s="68"/>
      <c r="V49" s="71"/>
      <c r="W49" s="69"/>
      <c r="X49" s="73"/>
      <c r="Y49" s="69"/>
      <c r="Z49" s="69"/>
      <c r="AA49" s="69"/>
      <c r="AB49" s="73"/>
      <c r="AC49" s="111"/>
      <c r="AD49" s="72"/>
      <c r="AE49" s="73"/>
      <c r="AG49" s="105"/>
    </row>
    <row r="50" spans="1:33" x14ac:dyDescent="0.25">
      <c r="A50" s="290">
        <v>100</v>
      </c>
      <c r="B50" s="78"/>
      <c r="C50" s="68" t="s">
        <v>387</v>
      </c>
      <c r="D50" s="69"/>
      <c r="E50" s="110">
        <v>0</v>
      </c>
      <c r="F50" s="69" t="s">
        <v>230</v>
      </c>
      <c r="G50" s="69"/>
      <c r="H50" s="110">
        <v>0.02</v>
      </c>
      <c r="I50" s="69" t="s">
        <v>230</v>
      </c>
      <c r="J50" s="69"/>
      <c r="K50" s="72" t="s">
        <v>238</v>
      </c>
      <c r="L50" s="69"/>
      <c r="M50" s="70">
        <f>H50-E50</f>
        <v>0.02</v>
      </c>
      <c r="N50" s="112">
        <f>M50*$F$6/A50*1</f>
        <v>0</v>
      </c>
      <c r="O50" s="69" t="s">
        <v>10</v>
      </c>
      <c r="P50" s="68"/>
      <c r="Q50" s="69" t="s">
        <v>233</v>
      </c>
      <c r="R50" s="69"/>
      <c r="S50" s="69"/>
      <c r="T50" s="73"/>
      <c r="U50" s="68"/>
      <c r="V50" s="112">
        <f t="shared" ref="V50" si="23">N50</f>
        <v>0</v>
      </c>
      <c r="W50" s="69" t="s">
        <v>10</v>
      </c>
      <c r="X50" s="73"/>
      <c r="Y50" s="69"/>
      <c r="Z50" s="113" t="s">
        <v>234</v>
      </c>
      <c r="AA50" s="69"/>
      <c r="AB50" s="73" t="s">
        <v>239</v>
      </c>
      <c r="AC50" s="111">
        <v>0.1</v>
      </c>
      <c r="AD50" s="72">
        <v>0.45</v>
      </c>
      <c r="AE50" s="73" t="s">
        <v>230</v>
      </c>
      <c r="AG50" s="105"/>
    </row>
    <row r="51" spans="1:33" ht="8.4" customHeight="1" x14ac:dyDescent="0.25">
      <c r="B51" s="78"/>
      <c r="C51" s="68"/>
      <c r="D51" s="69"/>
      <c r="E51" s="69"/>
      <c r="F51" s="69"/>
      <c r="G51" s="69"/>
      <c r="H51" s="69"/>
      <c r="I51" s="69"/>
      <c r="J51" s="69"/>
      <c r="K51" s="72"/>
      <c r="L51" s="69"/>
      <c r="M51" s="70"/>
      <c r="N51" s="71"/>
      <c r="O51" s="69"/>
      <c r="P51" s="68"/>
      <c r="Q51" s="69"/>
      <c r="R51" s="69"/>
      <c r="S51" s="69"/>
      <c r="T51" s="73"/>
      <c r="U51" s="68"/>
      <c r="V51" s="71"/>
      <c r="W51" s="69"/>
      <c r="X51" s="73"/>
      <c r="Y51" s="69"/>
      <c r="Z51" s="69"/>
      <c r="AA51" s="69"/>
      <c r="AB51" s="73"/>
      <c r="AC51" s="111"/>
      <c r="AD51" s="72"/>
      <c r="AE51" s="73"/>
      <c r="AG51" s="105"/>
    </row>
    <row r="52" spans="1:33" ht="14.4" x14ac:dyDescent="0.3">
      <c r="A52" s="290">
        <v>1.8919999999999999</v>
      </c>
      <c r="B52" s="78"/>
      <c r="C52" s="68" t="s">
        <v>248</v>
      </c>
      <c r="D52" s="69"/>
      <c r="E52" s="110">
        <v>0</v>
      </c>
      <c r="F52" s="69" t="s">
        <v>230</v>
      </c>
      <c r="G52" s="69"/>
      <c r="H52" s="110">
        <v>5.0000000000000001E-3</v>
      </c>
      <c r="I52" s="69" t="s">
        <v>230</v>
      </c>
      <c r="J52" s="69"/>
      <c r="K52" s="72" t="s">
        <v>244</v>
      </c>
      <c r="L52" s="69"/>
      <c r="M52" s="70">
        <f>H52-E52</f>
        <v>5.0000000000000001E-3</v>
      </c>
      <c r="N52" s="112">
        <f>M52*$F$6/A52*1</f>
        <v>0</v>
      </c>
      <c r="O52" s="69" t="s">
        <v>10</v>
      </c>
      <c r="P52" s="68"/>
      <c r="Q52" s="69" t="s">
        <v>233</v>
      </c>
      <c r="R52" s="69"/>
      <c r="S52" s="69"/>
      <c r="T52" s="73"/>
      <c r="U52" s="68"/>
      <c r="V52" s="112">
        <f t="shared" ref="V52" si="24">N52</f>
        <v>0</v>
      </c>
      <c r="W52" s="69" t="s">
        <v>10</v>
      </c>
      <c r="X52" s="73"/>
      <c r="Y52" s="69"/>
      <c r="Z52" s="69" t="s">
        <v>249</v>
      </c>
      <c r="AA52" s="69"/>
      <c r="AB52" s="73" t="s">
        <v>250</v>
      </c>
      <c r="AC52" s="111">
        <v>0.1</v>
      </c>
      <c r="AD52" s="72">
        <v>0.45</v>
      </c>
      <c r="AE52" s="73" t="s">
        <v>230</v>
      </c>
      <c r="AG52" s="105"/>
    </row>
    <row r="53" spans="1:33" ht="8.4" customHeight="1" x14ac:dyDescent="0.25">
      <c r="B53" s="78"/>
      <c r="C53" s="68"/>
      <c r="D53" s="69"/>
      <c r="E53" s="69"/>
      <c r="F53" s="69"/>
      <c r="G53" s="69"/>
      <c r="H53" s="69"/>
      <c r="I53" s="69"/>
      <c r="J53" s="69"/>
      <c r="K53" s="72"/>
      <c r="L53" s="69"/>
      <c r="M53" s="70"/>
      <c r="N53" s="71"/>
      <c r="O53" s="69"/>
      <c r="P53" s="68"/>
      <c r="Q53" s="69"/>
      <c r="R53" s="69"/>
      <c r="S53" s="69"/>
      <c r="T53" s="73"/>
      <c r="U53" s="68"/>
      <c r="V53" s="71"/>
      <c r="W53" s="69"/>
      <c r="X53" s="73"/>
      <c r="Y53" s="69"/>
      <c r="Z53" s="69"/>
      <c r="AA53" s="69"/>
      <c r="AB53" s="73"/>
      <c r="AC53" s="111"/>
      <c r="AD53" s="72"/>
      <c r="AE53" s="73"/>
      <c r="AG53" s="105"/>
    </row>
    <row r="54" spans="1:33" hidden="1" x14ac:dyDescent="0.25">
      <c r="A54" s="290">
        <v>1000</v>
      </c>
      <c r="B54" s="78"/>
      <c r="C54" s="68" t="s">
        <v>251</v>
      </c>
      <c r="D54" s="69"/>
      <c r="E54" s="110">
        <v>0</v>
      </c>
      <c r="F54" s="69" t="s">
        <v>230</v>
      </c>
      <c r="G54" s="69"/>
      <c r="H54" s="110">
        <v>0</v>
      </c>
      <c r="I54" s="69" t="s">
        <v>230</v>
      </c>
      <c r="J54" s="69"/>
      <c r="K54" s="72" t="s">
        <v>252</v>
      </c>
      <c r="L54" s="69"/>
      <c r="M54" s="70">
        <f>H54-E54</f>
        <v>0</v>
      </c>
      <c r="N54" s="112">
        <f>M54*$F$6/A54*1</f>
        <v>0</v>
      </c>
      <c r="O54" s="69" t="s">
        <v>10</v>
      </c>
      <c r="P54" s="68"/>
      <c r="Q54" s="69" t="s">
        <v>233</v>
      </c>
      <c r="R54" s="69"/>
      <c r="S54" s="69"/>
      <c r="T54" s="73"/>
      <c r="U54" s="68"/>
      <c r="V54" s="112">
        <f t="shared" ref="V54" si="25">N54</f>
        <v>0</v>
      </c>
      <c r="W54" s="69" t="s">
        <v>10</v>
      </c>
      <c r="X54" s="73"/>
      <c r="Y54" s="69"/>
      <c r="Z54" s="113" t="s">
        <v>234</v>
      </c>
      <c r="AA54" s="69"/>
      <c r="AB54" s="73" t="s">
        <v>253</v>
      </c>
      <c r="AC54" s="111">
        <v>0.05</v>
      </c>
      <c r="AD54" s="72">
        <v>0.1</v>
      </c>
      <c r="AE54" s="73" t="s">
        <v>230</v>
      </c>
      <c r="AG54" s="105"/>
    </row>
    <row r="55" spans="1:33" ht="8.4" hidden="1" customHeight="1" x14ac:dyDescent="0.25">
      <c r="B55" s="78"/>
      <c r="C55" s="68"/>
      <c r="D55" s="69"/>
      <c r="E55" s="69"/>
      <c r="F55" s="69"/>
      <c r="G55" s="69"/>
      <c r="H55" s="69"/>
      <c r="I55" s="69"/>
      <c r="J55" s="69"/>
      <c r="K55" s="72"/>
      <c r="L55" s="69"/>
      <c r="M55" s="70"/>
      <c r="N55" s="71"/>
      <c r="O55" s="69"/>
      <c r="P55" s="68"/>
      <c r="Q55" s="69"/>
      <c r="R55" s="69"/>
      <c r="S55" s="69"/>
      <c r="T55" s="73"/>
      <c r="U55" s="68"/>
      <c r="V55" s="71"/>
      <c r="W55" s="69"/>
      <c r="X55" s="73"/>
      <c r="Y55" s="69"/>
      <c r="Z55" s="69"/>
      <c r="AA55" s="69"/>
      <c r="AB55" s="73"/>
      <c r="AC55" s="111"/>
      <c r="AD55" s="72"/>
      <c r="AE55" s="73"/>
      <c r="AG55" s="105"/>
    </row>
    <row r="56" spans="1:33" x14ac:dyDescent="0.25">
      <c r="A56" s="290">
        <v>1000</v>
      </c>
      <c r="B56" s="78"/>
      <c r="C56" s="68" t="s">
        <v>98</v>
      </c>
      <c r="D56" s="69"/>
      <c r="E56" s="110">
        <v>0</v>
      </c>
      <c r="F56" s="69" t="s">
        <v>230</v>
      </c>
      <c r="G56" s="69"/>
      <c r="H56" s="110">
        <v>0</v>
      </c>
      <c r="I56" s="69" t="s">
        <v>230</v>
      </c>
      <c r="J56" s="69"/>
      <c r="K56" s="72">
        <v>5</v>
      </c>
      <c r="L56" s="69"/>
      <c r="M56" s="70">
        <f>H56-E56</f>
        <v>0</v>
      </c>
      <c r="N56" s="112">
        <f>M56*$F$6/A56*1</f>
        <v>0</v>
      </c>
      <c r="O56" s="69" t="s">
        <v>10</v>
      </c>
      <c r="P56" s="68"/>
      <c r="Q56" s="112" t="e">
        <f>N56/S56</f>
        <v>#DIV/0!</v>
      </c>
      <c r="R56" s="69" t="s">
        <v>10</v>
      </c>
      <c r="S56" s="131">
        <f t="shared" ref="S56" si="26">ROUNDUP(Y56,0)</f>
        <v>0</v>
      </c>
      <c r="T56" s="73" t="s">
        <v>217</v>
      </c>
      <c r="U56" s="68"/>
      <c r="V56" s="112">
        <f t="shared" ref="V56" si="27">N56</f>
        <v>0</v>
      </c>
      <c r="W56" s="69" t="s">
        <v>10</v>
      </c>
      <c r="X56" s="73"/>
      <c r="Y56" s="69">
        <f t="shared" ref="Y56" si="28">M56/AC56</f>
        <v>0</v>
      </c>
      <c r="Z56" s="113" t="s">
        <v>218</v>
      </c>
      <c r="AA56" s="69"/>
      <c r="AB56" s="73"/>
      <c r="AC56" s="111">
        <v>2</v>
      </c>
      <c r="AD56" s="72">
        <v>4</v>
      </c>
      <c r="AE56" s="73" t="s">
        <v>230</v>
      </c>
      <c r="AG56" s="105"/>
    </row>
    <row r="57" spans="1:33" ht="8.4" customHeight="1" x14ac:dyDescent="0.25">
      <c r="B57" s="78"/>
      <c r="C57" s="68"/>
      <c r="D57" s="69"/>
      <c r="E57" s="69"/>
      <c r="F57" s="69"/>
      <c r="G57" s="69"/>
      <c r="H57" s="69"/>
      <c r="I57" s="69"/>
      <c r="J57" s="69"/>
      <c r="K57" s="72"/>
      <c r="L57" s="69"/>
      <c r="M57" s="70"/>
      <c r="N57" s="71"/>
      <c r="O57" s="69"/>
      <c r="P57" s="68"/>
      <c r="Q57" s="69"/>
      <c r="R57" s="69"/>
      <c r="S57" s="69"/>
      <c r="T57" s="73"/>
      <c r="U57" s="68"/>
      <c r="V57" s="71"/>
      <c r="W57" s="69"/>
      <c r="X57" s="73"/>
      <c r="Y57" s="69"/>
      <c r="Z57" s="69"/>
      <c r="AA57" s="69"/>
      <c r="AB57" s="73"/>
      <c r="AC57" s="111"/>
      <c r="AD57" s="72"/>
      <c r="AE57" s="73"/>
      <c r="AG57" s="105"/>
    </row>
    <row r="58" spans="1:33" ht="14.4" x14ac:dyDescent="0.3">
      <c r="A58" s="290">
        <v>189.4</v>
      </c>
      <c r="B58" s="78"/>
      <c r="C58" s="68" t="s">
        <v>254</v>
      </c>
      <c r="D58" s="69"/>
      <c r="E58" s="110">
        <v>0</v>
      </c>
      <c r="F58" s="69" t="s">
        <v>230</v>
      </c>
      <c r="G58" s="69"/>
      <c r="H58" s="110">
        <v>0.5</v>
      </c>
      <c r="I58" s="69" t="s">
        <v>230</v>
      </c>
      <c r="J58" s="69"/>
      <c r="K58" s="72" t="s">
        <v>255</v>
      </c>
      <c r="L58" s="69"/>
      <c r="M58" s="70">
        <f>H58-E58</f>
        <v>0.5</v>
      </c>
      <c r="N58" s="112">
        <f>M58*$F$6/A58*1</f>
        <v>0</v>
      </c>
      <c r="O58" s="69" t="s">
        <v>10</v>
      </c>
      <c r="P58" s="68"/>
      <c r="Q58" s="69" t="s">
        <v>233</v>
      </c>
      <c r="R58" s="69"/>
      <c r="S58" s="69"/>
      <c r="T58" s="73"/>
      <c r="U58" s="68"/>
      <c r="V58" s="112">
        <f t="shared" ref="V58" si="29">N58</f>
        <v>0</v>
      </c>
      <c r="W58" s="69" t="s">
        <v>10</v>
      </c>
      <c r="X58" s="73"/>
      <c r="Y58" s="69"/>
      <c r="Z58" s="69" t="s">
        <v>256</v>
      </c>
      <c r="AA58" s="69"/>
      <c r="AB58" s="73" t="s">
        <v>235</v>
      </c>
      <c r="AC58" s="111">
        <v>0.1</v>
      </c>
      <c r="AD58" s="72">
        <v>0.5</v>
      </c>
      <c r="AE58" s="73" t="s">
        <v>230</v>
      </c>
      <c r="AG58" s="105"/>
    </row>
    <row r="59" spans="1:33" ht="8.4" customHeight="1" thickBot="1" x14ac:dyDescent="0.3">
      <c r="B59" s="78"/>
      <c r="C59" s="119"/>
      <c r="D59" s="80"/>
      <c r="E59" s="80"/>
      <c r="F59" s="80"/>
      <c r="G59" s="80"/>
      <c r="H59" s="80"/>
      <c r="I59" s="80"/>
      <c r="J59" s="80"/>
      <c r="K59" s="85"/>
      <c r="L59" s="80"/>
      <c r="M59" s="83"/>
      <c r="N59" s="84"/>
      <c r="O59" s="80"/>
      <c r="P59" s="119"/>
      <c r="Q59" s="80"/>
      <c r="R59" s="80"/>
      <c r="S59" s="80"/>
      <c r="T59" s="86"/>
      <c r="U59" s="119"/>
      <c r="V59" s="84"/>
      <c r="W59" s="80"/>
      <c r="X59" s="86"/>
      <c r="Y59" s="80"/>
      <c r="Z59" s="80"/>
      <c r="AA59" s="80"/>
      <c r="AB59" s="86"/>
      <c r="AC59" s="83"/>
      <c r="AD59" s="85"/>
      <c r="AE59" s="86"/>
      <c r="AG59" s="128"/>
    </row>
    <row r="60" spans="1:33" ht="8.4" customHeight="1" thickBot="1" x14ac:dyDescent="0.3">
      <c r="B60" s="78"/>
      <c r="AB60" s="64"/>
      <c r="AG60" s="65"/>
    </row>
    <row r="61" spans="1:33" ht="28.2" customHeight="1" thickBot="1" x14ac:dyDescent="0.4">
      <c r="B61" s="78"/>
      <c r="C61" s="169" t="s">
        <v>445</v>
      </c>
      <c r="D61" s="171"/>
      <c r="E61" s="171"/>
      <c r="F61" s="172"/>
      <c r="G61" s="107"/>
      <c r="H61" s="107"/>
      <c r="I61" s="107"/>
      <c r="J61" s="107"/>
      <c r="K61" s="107"/>
      <c r="L61" s="107"/>
      <c r="M61" s="87"/>
      <c r="N61" s="109"/>
      <c r="O61" s="107"/>
      <c r="P61" s="365" t="s">
        <v>201</v>
      </c>
      <c r="Q61" s="366"/>
      <c r="R61" s="366"/>
      <c r="S61" s="366"/>
      <c r="T61" s="366"/>
      <c r="U61" s="366"/>
      <c r="V61" s="366"/>
      <c r="W61" s="366"/>
      <c r="X61" s="367"/>
      <c r="Y61" s="107"/>
      <c r="Z61" s="107"/>
      <c r="AA61" s="107"/>
      <c r="AB61" s="91"/>
      <c r="AC61" s="87"/>
      <c r="AD61" s="108"/>
      <c r="AE61" s="91"/>
      <c r="AG61" s="92"/>
    </row>
    <row r="62" spans="1:33" ht="40.200000000000003" thickBot="1" x14ac:dyDescent="0.3">
      <c r="A62" s="290" t="s">
        <v>203</v>
      </c>
      <c r="B62" s="78"/>
      <c r="C62" s="93" t="s">
        <v>257</v>
      </c>
      <c r="D62" s="94"/>
      <c r="E62" s="94" t="s">
        <v>227</v>
      </c>
      <c r="F62" s="94" t="s">
        <v>206</v>
      </c>
      <c r="G62" s="94"/>
      <c r="H62" s="94" t="s">
        <v>228</v>
      </c>
      <c r="I62" s="94" t="s">
        <v>206</v>
      </c>
      <c r="J62" s="94"/>
      <c r="K62" s="96" t="s">
        <v>208</v>
      </c>
      <c r="L62" s="94"/>
      <c r="M62" s="97" t="s">
        <v>209</v>
      </c>
      <c r="N62" s="133" t="s">
        <v>258</v>
      </c>
      <c r="O62" s="80"/>
      <c r="P62" s="355" t="s">
        <v>211</v>
      </c>
      <c r="Q62" s="356"/>
      <c r="R62" s="356"/>
      <c r="S62" s="357" t="s">
        <v>212</v>
      </c>
      <c r="T62" s="358"/>
      <c r="U62" s="129"/>
      <c r="V62" s="98" t="s">
        <v>229</v>
      </c>
      <c r="W62" s="129"/>
      <c r="X62" s="130"/>
      <c r="Y62" s="80"/>
      <c r="Z62" s="94" t="s">
        <v>259</v>
      </c>
      <c r="AA62" s="94"/>
      <c r="AB62" s="104"/>
      <c r="AC62" s="103" t="s">
        <v>260</v>
      </c>
      <c r="AD62" s="96" t="s">
        <v>208</v>
      </c>
      <c r="AE62" s="86" t="s">
        <v>206</v>
      </c>
      <c r="AG62" s="105"/>
    </row>
    <row r="63" spans="1:33" ht="8.4" customHeight="1" x14ac:dyDescent="0.25">
      <c r="B63" s="78"/>
      <c r="C63" s="68"/>
      <c r="D63" s="69"/>
      <c r="E63" s="69"/>
      <c r="F63" s="69"/>
      <c r="G63" s="69"/>
      <c r="H63" s="69"/>
      <c r="I63" s="69"/>
      <c r="J63" s="69"/>
      <c r="K63" s="69"/>
      <c r="L63" s="69"/>
      <c r="M63" s="70"/>
      <c r="N63" s="71"/>
      <c r="O63" s="69"/>
      <c r="P63" s="106"/>
      <c r="Q63" s="107"/>
      <c r="R63" s="107"/>
      <c r="S63" s="107"/>
      <c r="T63" s="91"/>
      <c r="U63" s="107"/>
      <c r="V63" s="109"/>
      <c r="W63" s="107"/>
      <c r="X63" s="91"/>
      <c r="Y63" s="69"/>
      <c r="Z63" s="69"/>
      <c r="AA63" s="69"/>
      <c r="AB63" s="73"/>
      <c r="AC63" s="70"/>
      <c r="AD63" s="72"/>
      <c r="AE63" s="73"/>
      <c r="AG63" s="105"/>
    </row>
    <row r="64" spans="1:33" x14ac:dyDescent="0.25">
      <c r="A64" s="290">
        <v>54000</v>
      </c>
      <c r="B64" s="78"/>
      <c r="C64" s="68" t="s">
        <v>444</v>
      </c>
      <c r="D64" s="69"/>
      <c r="E64" s="110">
        <v>0</v>
      </c>
      <c r="F64" s="69" t="s">
        <v>4</v>
      </c>
      <c r="G64" s="69"/>
      <c r="H64" s="110">
        <v>0</v>
      </c>
      <c r="I64" s="69" t="s">
        <v>4</v>
      </c>
      <c r="J64" s="69"/>
      <c r="K64" s="111">
        <v>10</v>
      </c>
      <c r="L64" s="69"/>
      <c r="M64" s="70">
        <f>H64-E64</f>
        <v>0</v>
      </c>
      <c r="N64" s="112">
        <f>M64*$F$6/A64*1000</f>
        <v>0</v>
      </c>
      <c r="O64" s="69" t="s">
        <v>10</v>
      </c>
      <c r="P64" s="68"/>
      <c r="Q64" s="112" t="e">
        <f>N64/S64</f>
        <v>#DIV/0!</v>
      </c>
      <c r="R64" s="69" t="s">
        <v>10</v>
      </c>
      <c r="S64" s="134">
        <f>ROUNDUP(Y64,0)</f>
        <v>0</v>
      </c>
      <c r="T64" s="73" t="s">
        <v>217</v>
      </c>
      <c r="U64" s="69"/>
      <c r="V64" s="112">
        <f>N64</f>
        <v>0</v>
      </c>
      <c r="W64" s="69" t="s">
        <v>10</v>
      </c>
      <c r="X64" s="73"/>
      <c r="Y64" s="117">
        <f>M64/AC64</f>
        <v>0</v>
      </c>
      <c r="Z64" s="69" t="s">
        <v>261</v>
      </c>
      <c r="AA64" s="69"/>
      <c r="AB64" s="73"/>
      <c r="AC64" s="111">
        <v>1</v>
      </c>
      <c r="AD64" s="72">
        <v>10</v>
      </c>
      <c r="AE64" s="73" t="s">
        <v>4</v>
      </c>
      <c r="AG64" s="105"/>
    </row>
    <row r="65" spans="1:33" ht="8.4" customHeight="1" x14ac:dyDescent="0.25">
      <c r="B65" s="78"/>
      <c r="C65" s="68"/>
      <c r="D65" s="69"/>
      <c r="E65" s="69"/>
      <c r="F65" s="69"/>
      <c r="G65" s="69"/>
      <c r="H65" s="69"/>
      <c r="I65" s="69"/>
      <c r="J65" s="69"/>
      <c r="K65" s="111"/>
      <c r="L65" s="69"/>
      <c r="M65" s="70"/>
      <c r="N65" s="71"/>
      <c r="O65" s="69"/>
      <c r="P65" s="68"/>
      <c r="Q65" s="118"/>
      <c r="R65" s="69"/>
      <c r="S65" s="134"/>
      <c r="T65" s="73"/>
      <c r="U65" s="69"/>
      <c r="V65" s="71"/>
      <c r="W65" s="69"/>
      <c r="X65" s="73"/>
      <c r="Y65" s="117"/>
      <c r="Z65" s="69"/>
      <c r="AA65" s="69"/>
      <c r="AB65" s="73"/>
      <c r="AC65" s="111"/>
      <c r="AD65" s="72"/>
      <c r="AE65" s="73"/>
      <c r="AG65" s="105"/>
    </row>
    <row r="66" spans="1:33" x14ac:dyDescent="0.25">
      <c r="A66" s="290">
        <v>49000</v>
      </c>
      <c r="B66" s="78"/>
      <c r="C66" s="68" t="s">
        <v>422</v>
      </c>
      <c r="D66" s="69"/>
      <c r="E66" s="110">
        <v>0</v>
      </c>
      <c r="F66" s="69" t="s">
        <v>4</v>
      </c>
      <c r="G66" s="69"/>
      <c r="H66" s="110">
        <v>0</v>
      </c>
      <c r="I66" s="69" t="s">
        <v>4</v>
      </c>
      <c r="J66" s="69"/>
      <c r="K66" s="135">
        <v>410</v>
      </c>
      <c r="L66" s="69"/>
      <c r="M66" s="70">
        <f>H66-E66</f>
        <v>0</v>
      </c>
      <c r="N66" s="112">
        <f>M66*$F$6/A66*1000</f>
        <v>0</v>
      </c>
      <c r="O66" s="69" t="s">
        <v>10</v>
      </c>
      <c r="P66" s="68"/>
      <c r="Q66" s="112" t="e">
        <f t="shared" ref="Q66" si="30">N66/S66</f>
        <v>#DIV/0!</v>
      </c>
      <c r="R66" s="69" t="s">
        <v>10</v>
      </c>
      <c r="S66" s="134">
        <f t="shared" ref="S66" si="31">ROUNDUP(Y66,0)</f>
        <v>0</v>
      </c>
      <c r="T66" s="73" t="s">
        <v>217</v>
      </c>
      <c r="U66" s="69"/>
      <c r="V66" s="112">
        <f t="shared" ref="V66" si="32">N66</f>
        <v>0</v>
      </c>
      <c r="W66" s="69" t="s">
        <v>10</v>
      </c>
      <c r="X66" s="73"/>
      <c r="Y66" s="117">
        <f t="shared" ref="Y66" si="33">M66/AC66</f>
        <v>0</v>
      </c>
      <c r="Z66" s="69" t="s">
        <v>261</v>
      </c>
      <c r="AA66" s="69"/>
      <c r="AB66" s="73"/>
      <c r="AC66" s="111">
        <v>20</v>
      </c>
      <c r="AD66" s="72">
        <v>410</v>
      </c>
      <c r="AE66" s="73" t="s">
        <v>4</v>
      </c>
      <c r="AG66" s="105"/>
    </row>
    <row r="67" spans="1:33" ht="8.4" customHeight="1" x14ac:dyDescent="0.25">
      <c r="B67" s="78"/>
      <c r="C67" s="68"/>
      <c r="D67" s="69"/>
      <c r="E67" s="69"/>
      <c r="F67" s="69"/>
      <c r="G67" s="69"/>
      <c r="H67" s="69"/>
      <c r="I67" s="69"/>
      <c r="J67" s="69"/>
      <c r="K67" s="72"/>
      <c r="L67" s="69"/>
      <c r="M67" s="70"/>
      <c r="N67" s="71"/>
      <c r="O67" s="69"/>
      <c r="P67" s="68"/>
      <c r="Q67" s="118"/>
      <c r="R67" s="69"/>
      <c r="S67" s="134"/>
      <c r="T67" s="73"/>
      <c r="U67" s="69"/>
      <c r="V67" s="71"/>
      <c r="W67" s="69"/>
      <c r="X67" s="73"/>
      <c r="Y67" s="117"/>
      <c r="Z67" s="69"/>
      <c r="AA67" s="69"/>
      <c r="AB67" s="73"/>
      <c r="AC67" s="111"/>
      <c r="AD67" s="72"/>
      <c r="AE67" s="73"/>
      <c r="AG67" s="105"/>
    </row>
    <row r="68" spans="1:33" x14ac:dyDescent="0.25">
      <c r="A68" s="290">
        <v>49567.3</v>
      </c>
      <c r="B68" s="78"/>
      <c r="C68" s="68" t="s">
        <v>424</v>
      </c>
      <c r="D68" s="69"/>
      <c r="E68" s="110">
        <v>0</v>
      </c>
      <c r="F68" s="69" t="s">
        <v>4</v>
      </c>
      <c r="G68" s="69"/>
      <c r="H68" s="110">
        <v>0</v>
      </c>
      <c r="I68" s="69" t="s">
        <v>4</v>
      </c>
      <c r="J68" s="69"/>
      <c r="K68" s="72" t="s">
        <v>262</v>
      </c>
      <c r="L68" s="69"/>
      <c r="M68" s="70">
        <f>H68-E68</f>
        <v>0</v>
      </c>
      <c r="N68" s="112">
        <f>M68*$F$6/A68*1000</f>
        <v>0</v>
      </c>
      <c r="O68" s="69" t="s">
        <v>10</v>
      </c>
      <c r="P68" s="68"/>
      <c r="Q68" s="112" t="e">
        <f t="shared" ref="Q68" si="34">N68/S68</f>
        <v>#DIV/0!</v>
      </c>
      <c r="R68" s="69" t="s">
        <v>10</v>
      </c>
      <c r="S68" s="134">
        <f t="shared" ref="S68" si="35">ROUNDUP(Y68,0)</f>
        <v>0</v>
      </c>
      <c r="T68" s="73" t="s">
        <v>217</v>
      </c>
      <c r="U68" s="69"/>
      <c r="V68" s="112">
        <f t="shared" ref="V68" si="36">N68</f>
        <v>0</v>
      </c>
      <c r="W68" s="69" t="s">
        <v>10</v>
      </c>
      <c r="X68" s="73"/>
      <c r="Y68" s="117">
        <f t="shared" ref="Y68" si="37">M68/AC68</f>
        <v>0</v>
      </c>
      <c r="Z68" s="69" t="s">
        <v>263</v>
      </c>
      <c r="AA68" s="69"/>
      <c r="AB68" s="73"/>
      <c r="AC68" s="111">
        <v>20</v>
      </c>
      <c r="AD68" s="72">
        <v>420</v>
      </c>
      <c r="AE68" s="73" t="s">
        <v>4</v>
      </c>
      <c r="AG68" s="105"/>
    </row>
    <row r="69" spans="1:33" ht="8.4" customHeight="1" x14ac:dyDescent="0.25">
      <c r="B69" s="78"/>
      <c r="C69" s="68"/>
      <c r="D69" s="69"/>
      <c r="E69" s="69"/>
      <c r="F69" s="69"/>
      <c r="G69" s="69"/>
      <c r="H69" s="69"/>
      <c r="I69" s="69"/>
      <c r="J69" s="69"/>
      <c r="K69" s="72"/>
      <c r="L69" s="69"/>
      <c r="M69" s="70"/>
      <c r="N69" s="71"/>
      <c r="O69" s="69"/>
      <c r="P69" s="68"/>
      <c r="Q69" s="118"/>
      <c r="R69" s="69"/>
      <c r="S69" s="134"/>
      <c r="T69" s="73"/>
      <c r="U69" s="69"/>
      <c r="V69" s="71"/>
      <c r="W69" s="69"/>
      <c r="X69" s="73"/>
      <c r="Y69" s="117"/>
      <c r="Z69" s="69"/>
      <c r="AA69" s="69"/>
      <c r="AB69" s="73"/>
      <c r="AC69" s="111"/>
      <c r="AD69" s="72"/>
      <c r="AE69" s="73"/>
      <c r="AG69" s="105"/>
    </row>
    <row r="70" spans="1:33" x14ac:dyDescent="0.25">
      <c r="A70" s="290">
        <v>65520</v>
      </c>
      <c r="B70" s="78"/>
      <c r="C70" s="68" t="s">
        <v>425</v>
      </c>
      <c r="D70" s="69"/>
      <c r="E70" s="110">
        <v>0</v>
      </c>
      <c r="F70" s="69" t="s">
        <v>4</v>
      </c>
      <c r="G70" s="69"/>
      <c r="H70" s="110">
        <v>0</v>
      </c>
      <c r="I70" s="69" t="s">
        <v>4</v>
      </c>
      <c r="J70" s="69"/>
      <c r="K70" s="72" t="s">
        <v>262</v>
      </c>
      <c r="L70" s="69"/>
      <c r="M70" s="70">
        <f>H70-E70</f>
        <v>0</v>
      </c>
      <c r="N70" s="112">
        <f>M70*$F$6/A70*1000</f>
        <v>0</v>
      </c>
      <c r="O70" s="69" t="s">
        <v>10</v>
      </c>
      <c r="P70" s="68"/>
      <c r="Q70" s="112" t="e">
        <f t="shared" ref="Q70" si="38">N70/S70</f>
        <v>#DIV/0!</v>
      </c>
      <c r="R70" s="69" t="s">
        <v>10</v>
      </c>
      <c r="S70" s="134">
        <f t="shared" ref="S70" si="39">ROUNDUP(Y70,0)</f>
        <v>0</v>
      </c>
      <c r="T70" s="73" t="s">
        <v>217</v>
      </c>
      <c r="U70" s="69"/>
      <c r="V70" s="112">
        <f t="shared" ref="V70" si="40">N70</f>
        <v>0</v>
      </c>
      <c r="W70" s="69" t="s">
        <v>10</v>
      </c>
      <c r="X70" s="73"/>
      <c r="Y70" s="117">
        <f t="shared" ref="Y70" si="41">M70/AC70</f>
        <v>0</v>
      </c>
      <c r="Z70" s="69" t="s">
        <v>263</v>
      </c>
      <c r="AA70" s="69"/>
      <c r="AB70" s="73"/>
      <c r="AC70" s="111">
        <v>20</v>
      </c>
      <c r="AD70" s="72">
        <v>420</v>
      </c>
      <c r="AE70" s="73" t="s">
        <v>4</v>
      </c>
      <c r="AG70" s="105"/>
    </row>
    <row r="71" spans="1:33" ht="8.4" customHeight="1" x14ac:dyDescent="0.25">
      <c r="B71" s="78"/>
      <c r="C71" s="68"/>
      <c r="D71" s="69"/>
      <c r="E71" s="69"/>
      <c r="F71" s="69"/>
      <c r="G71" s="69"/>
      <c r="H71" s="69"/>
      <c r="I71" s="69"/>
      <c r="J71" s="69"/>
      <c r="K71" s="72"/>
      <c r="L71" s="69"/>
      <c r="M71" s="70"/>
      <c r="N71" s="71"/>
      <c r="O71" s="69"/>
      <c r="P71" s="68"/>
      <c r="Q71" s="118"/>
      <c r="R71" s="69"/>
      <c r="S71" s="134"/>
      <c r="T71" s="73"/>
      <c r="U71" s="69"/>
      <c r="V71" s="71"/>
      <c r="W71" s="69"/>
      <c r="X71" s="73"/>
      <c r="Y71" s="117"/>
      <c r="Z71" s="69"/>
      <c r="AA71" s="69"/>
      <c r="AB71" s="73"/>
      <c r="AC71" s="111"/>
      <c r="AD71" s="72"/>
      <c r="AE71" s="73"/>
      <c r="AG71" s="105"/>
    </row>
    <row r="72" spans="1:33" x14ac:dyDescent="0.25">
      <c r="A72" s="290">
        <v>41622</v>
      </c>
      <c r="B72" s="78"/>
      <c r="C72" s="68" t="s">
        <v>433</v>
      </c>
      <c r="D72" s="69"/>
      <c r="E72" s="110">
        <v>0</v>
      </c>
      <c r="F72" s="69" t="s">
        <v>4</v>
      </c>
      <c r="G72" s="69"/>
      <c r="H72" s="110">
        <v>0</v>
      </c>
      <c r="I72" s="69" t="s">
        <v>4</v>
      </c>
      <c r="J72" s="69"/>
      <c r="K72" s="135">
        <v>1350</v>
      </c>
      <c r="L72" s="69"/>
      <c r="M72" s="70">
        <f>H72-E72</f>
        <v>0</v>
      </c>
      <c r="N72" s="112">
        <f>M72*$F$6/A72*1000</f>
        <v>0</v>
      </c>
      <c r="O72" s="69" t="s">
        <v>10</v>
      </c>
      <c r="P72" s="68"/>
      <c r="Q72" s="112" t="e">
        <f t="shared" ref="Q72" si="42">N72/S72</f>
        <v>#DIV/0!</v>
      </c>
      <c r="R72" s="69" t="s">
        <v>10</v>
      </c>
      <c r="S72" s="134">
        <f t="shared" ref="S72" si="43">ROUNDUP(Y72,0)</f>
        <v>0</v>
      </c>
      <c r="T72" s="73" t="s">
        <v>217</v>
      </c>
      <c r="U72" s="69"/>
      <c r="V72" s="112">
        <f t="shared" ref="V72" si="44">N72</f>
        <v>0</v>
      </c>
      <c r="W72" s="69" t="s">
        <v>10</v>
      </c>
      <c r="X72" s="73"/>
      <c r="Y72" s="117">
        <f t="shared" ref="Y72" si="45">M72/AC72</f>
        <v>0</v>
      </c>
      <c r="Z72" s="69" t="s">
        <v>578</v>
      </c>
      <c r="AA72" s="69"/>
      <c r="AB72" s="73"/>
      <c r="AC72" s="111">
        <v>30</v>
      </c>
      <c r="AD72" s="72">
        <v>1350</v>
      </c>
      <c r="AE72" s="73" t="s">
        <v>4</v>
      </c>
      <c r="AG72" s="105"/>
    </row>
    <row r="73" spans="1:33" ht="8.4" customHeight="1" x14ac:dyDescent="0.25">
      <c r="B73" s="78"/>
      <c r="C73" s="68"/>
      <c r="D73" s="69"/>
      <c r="E73" s="69"/>
      <c r="F73" s="69"/>
      <c r="G73" s="69"/>
      <c r="H73" s="69"/>
      <c r="I73" s="69"/>
      <c r="J73" s="69"/>
      <c r="K73" s="72"/>
      <c r="L73" s="69"/>
      <c r="M73" s="70"/>
      <c r="N73" s="71"/>
      <c r="O73" s="69"/>
      <c r="P73" s="68"/>
      <c r="Q73" s="118"/>
      <c r="R73" s="69"/>
      <c r="S73" s="134"/>
      <c r="T73" s="73"/>
      <c r="U73" s="69"/>
      <c r="V73" s="71"/>
      <c r="W73" s="69"/>
      <c r="X73" s="73"/>
      <c r="Y73" s="117"/>
      <c r="Z73" s="69"/>
      <c r="AA73" s="69"/>
      <c r="AB73" s="73"/>
      <c r="AC73" s="111"/>
      <c r="AD73" s="72"/>
      <c r="AE73" s="73"/>
      <c r="AG73" s="105"/>
    </row>
    <row r="74" spans="1:33" x14ac:dyDescent="0.25">
      <c r="A74" s="290">
        <v>44160</v>
      </c>
      <c r="B74" s="78"/>
      <c r="C74" s="68" t="s">
        <v>434</v>
      </c>
      <c r="D74" s="69"/>
      <c r="E74" s="110">
        <v>0</v>
      </c>
      <c r="F74" s="69" t="s">
        <v>4</v>
      </c>
      <c r="G74" s="69"/>
      <c r="H74" s="110">
        <v>0</v>
      </c>
      <c r="I74" s="69" t="s">
        <v>4</v>
      </c>
      <c r="J74" s="69"/>
      <c r="K74" s="135">
        <v>1350</v>
      </c>
      <c r="L74" s="69"/>
      <c r="M74" s="70">
        <f>H74-E74</f>
        <v>0</v>
      </c>
      <c r="N74" s="112">
        <f>M74*$F$6/A74*1000</f>
        <v>0</v>
      </c>
      <c r="O74" s="69" t="s">
        <v>10</v>
      </c>
      <c r="P74" s="68"/>
      <c r="Q74" s="112" t="e">
        <f t="shared" ref="Q74" si="46">N74/S74</f>
        <v>#DIV/0!</v>
      </c>
      <c r="R74" s="69" t="s">
        <v>10</v>
      </c>
      <c r="S74" s="134">
        <f t="shared" ref="S74" si="47">ROUNDUP(Y74,0)</f>
        <v>0</v>
      </c>
      <c r="T74" s="73" t="s">
        <v>217</v>
      </c>
      <c r="U74" s="69"/>
      <c r="V74" s="112">
        <f t="shared" ref="V74" si="48">N74</f>
        <v>0</v>
      </c>
      <c r="W74" s="69" t="s">
        <v>10</v>
      </c>
      <c r="X74" s="73"/>
      <c r="Y74" s="117">
        <f t="shared" ref="Y74" si="49">M74/AC74</f>
        <v>0</v>
      </c>
      <c r="Z74" s="69" t="s">
        <v>263</v>
      </c>
      <c r="AA74" s="69"/>
      <c r="AB74" s="73"/>
      <c r="AC74" s="111">
        <v>30</v>
      </c>
      <c r="AD74" s="72">
        <v>1350</v>
      </c>
      <c r="AE74" s="73" t="s">
        <v>4</v>
      </c>
      <c r="AG74" s="105"/>
    </row>
    <row r="75" spans="1:33" ht="8.4" customHeight="1" thickBot="1" x14ac:dyDescent="0.3">
      <c r="B75" s="78"/>
      <c r="C75" s="119"/>
      <c r="D75" s="80"/>
      <c r="E75" s="80"/>
      <c r="F75" s="80"/>
      <c r="G75" s="80"/>
      <c r="H75" s="80"/>
      <c r="I75" s="80"/>
      <c r="J75" s="80"/>
      <c r="K75" s="80"/>
      <c r="L75" s="80"/>
      <c r="M75" s="83"/>
      <c r="N75" s="84"/>
      <c r="O75" s="80"/>
      <c r="P75" s="119"/>
      <c r="Q75" s="80"/>
      <c r="R75" s="80"/>
      <c r="S75" s="80"/>
      <c r="T75" s="86"/>
      <c r="U75" s="80"/>
      <c r="V75" s="84"/>
      <c r="W75" s="80"/>
      <c r="X75" s="86"/>
      <c r="Y75" s="80"/>
      <c r="Z75" s="80"/>
      <c r="AA75" s="80"/>
      <c r="AB75" s="86"/>
      <c r="AC75" s="83"/>
      <c r="AD75" s="85"/>
      <c r="AE75" s="86"/>
      <c r="AG75" s="128"/>
    </row>
    <row r="76" spans="1:33" ht="8.4" customHeight="1" thickBot="1" x14ac:dyDescent="0.3">
      <c r="B76" s="78"/>
      <c r="AB76" s="64"/>
      <c r="AG76" s="65"/>
    </row>
    <row r="77" spans="1:33" ht="28.2" customHeight="1" thickBot="1" x14ac:dyDescent="0.4">
      <c r="B77" s="78"/>
      <c r="C77" s="169" t="s">
        <v>264</v>
      </c>
      <c r="D77" s="171"/>
      <c r="E77" s="171"/>
      <c r="F77" s="172"/>
      <c r="G77" s="107"/>
      <c r="H77" s="107"/>
      <c r="I77" s="107"/>
      <c r="J77" s="107"/>
      <c r="K77" s="107"/>
      <c r="L77" s="107"/>
      <c r="M77" s="87"/>
      <c r="N77" s="109"/>
      <c r="O77" s="107"/>
      <c r="P77" s="365" t="s">
        <v>201</v>
      </c>
      <c r="Q77" s="366"/>
      <c r="R77" s="366"/>
      <c r="S77" s="366"/>
      <c r="T77" s="366"/>
      <c r="U77" s="366"/>
      <c r="V77" s="366"/>
      <c r="W77" s="366"/>
      <c r="X77" s="367"/>
      <c r="Y77" s="107"/>
      <c r="Z77" s="107"/>
      <c r="AA77" s="107"/>
      <c r="AB77" s="91"/>
      <c r="AC77" s="87"/>
      <c r="AD77" s="108"/>
      <c r="AE77" s="91"/>
      <c r="AG77" s="92"/>
    </row>
    <row r="78" spans="1:33" ht="40.200000000000003" thickBot="1" x14ac:dyDescent="0.3">
      <c r="A78" s="290" t="s">
        <v>203</v>
      </c>
      <c r="B78" s="78"/>
      <c r="C78" s="93" t="s">
        <v>257</v>
      </c>
      <c r="D78" s="94"/>
      <c r="E78" s="94" t="s">
        <v>227</v>
      </c>
      <c r="F78" s="94" t="s">
        <v>206</v>
      </c>
      <c r="G78" s="94"/>
      <c r="H78" s="94" t="s">
        <v>228</v>
      </c>
      <c r="I78" s="94" t="s">
        <v>206</v>
      </c>
      <c r="J78" s="94"/>
      <c r="K78" s="96" t="s">
        <v>208</v>
      </c>
      <c r="L78" s="94"/>
      <c r="M78" s="97" t="s">
        <v>209</v>
      </c>
      <c r="N78" s="133" t="s">
        <v>258</v>
      </c>
      <c r="O78" s="80"/>
      <c r="P78" s="355" t="s">
        <v>211</v>
      </c>
      <c r="Q78" s="356"/>
      <c r="R78" s="356"/>
      <c r="S78" s="357" t="s">
        <v>212</v>
      </c>
      <c r="T78" s="358"/>
      <c r="U78" s="129"/>
      <c r="V78" s="98" t="s">
        <v>229</v>
      </c>
      <c r="W78" s="129"/>
      <c r="X78" s="130"/>
      <c r="Y78" s="80"/>
      <c r="Z78" s="94"/>
      <c r="AA78" s="94"/>
      <c r="AB78" s="104"/>
      <c r="AC78" s="103" t="s">
        <v>260</v>
      </c>
      <c r="AD78" s="96" t="s">
        <v>208</v>
      </c>
      <c r="AE78" s="86" t="s">
        <v>206</v>
      </c>
      <c r="AG78" s="105"/>
    </row>
    <row r="79" spans="1:33" ht="8.4" customHeight="1" x14ac:dyDescent="0.25">
      <c r="B79" s="78"/>
      <c r="C79" s="68"/>
      <c r="D79" s="69"/>
      <c r="E79" s="69"/>
      <c r="F79" s="69"/>
      <c r="G79" s="69"/>
      <c r="H79" s="69"/>
      <c r="I79" s="69"/>
      <c r="J79" s="69"/>
      <c r="K79" s="69"/>
      <c r="L79" s="69"/>
      <c r="M79" s="70"/>
      <c r="N79" s="71"/>
      <c r="O79" s="69"/>
      <c r="P79" s="106"/>
      <c r="Q79" s="107"/>
      <c r="R79" s="107"/>
      <c r="S79" s="107"/>
      <c r="T79" s="91"/>
      <c r="U79" s="107"/>
      <c r="V79" s="109"/>
      <c r="W79" s="107"/>
      <c r="X79" s="91"/>
      <c r="Y79" s="69"/>
      <c r="Z79" s="69"/>
      <c r="AA79" s="69"/>
      <c r="AB79" s="73"/>
      <c r="AC79" s="70"/>
      <c r="AD79" s="72"/>
      <c r="AE79" s="73"/>
      <c r="AG79" s="105"/>
    </row>
    <row r="80" spans="1:33" x14ac:dyDescent="0.25">
      <c r="A80" s="290">
        <v>30280</v>
      </c>
      <c r="B80" s="78"/>
      <c r="C80" s="68" t="s">
        <v>561</v>
      </c>
      <c r="D80" s="69"/>
      <c r="E80" s="110">
        <v>0</v>
      </c>
      <c r="F80" s="69" t="s">
        <v>4</v>
      </c>
      <c r="G80" s="69"/>
      <c r="H80" s="110">
        <v>0</v>
      </c>
      <c r="I80" s="69" t="s">
        <v>4</v>
      </c>
      <c r="J80" s="69"/>
      <c r="K80" s="111">
        <v>10</v>
      </c>
      <c r="L80" s="69"/>
      <c r="M80" s="70">
        <f>H80-E80</f>
        <v>0</v>
      </c>
      <c r="N80" s="112">
        <f>M80*$F$6/A80*1000</f>
        <v>0</v>
      </c>
      <c r="O80" s="69" t="s">
        <v>10</v>
      </c>
      <c r="P80" s="68"/>
      <c r="Q80" s="112" t="e">
        <f>N80/S80</f>
        <v>#DIV/0!</v>
      </c>
      <c r="R80" s="69" t="s">
        <v>10</v>
      </c>
      <c r="S80" s="134">
        <f>ROUNDUP(Y80,0)</f>
        <v>0</v>
      </c>
      <c r="T80" s="73" t="s">
        <v>217</v>
      </c>
      <c r="U80" s="69"/>
      <c r="V80" s="112">
        <f>N80</f>
        <v>0</v>
      </c>
      <c r="W80" s="69" t="s">
        <v>10</v>
      </c>
      <c r="X80" s="73"/>
      <c r="Y80" s="117">
        <f>M80/AC80</f>
        <v>0</v>
      </c>
      <c r="Z80" s="69" t="s">
        <v>266</v>
      </c>
      <c r="AA80" s="69"/>
      <c r="AB80" s="73"/>
      <c r="AC80" s="111">
        <v>1</v>
      </c>
      <c r="AD80" s="72">
        <v>10</v>
      </c>
      <c r="AE80" s="73" t="s">
        <v>4</v>
      </c>
      <c r="AG80" s="105"/>
    </row>
    <row r="81" spans="1:33" ht="8.4" customHeight="1" x14ac:dyDescent="0.25">
      <c r="B81" s="78"/>
      <c r="C81" s="68"/>
      <c r="D81" s="69"/>
      <c r="E81" s="69"/>
      <c r="F81" s="69"/>
      <c r="G81" s="69"/>
      <c r="H81" s="69"/>
      <c r="I81" s="69"/>
      <c r="J81" s="69"/>
      <c r="K81" s="111"/>
      <c r="L81" s="69"/>
      <c r="M81" s="70"/>
      <c r="N81" s="71"/>
      <c r="O81" s="69"/>
      <c r="P81" s="68"/>
      <c r="Q81" s="118"/>
      <c r="R81" s="69"/>
      <c r="S81" s="134"/>
      <c r="T81" s="73"/>
      <c r="U81" s="69"/>
      <c r="V81" s="71"/>
      <c r="W81" s="69"/>
      <c r="X81" s="73"/>
      <c r="Y81" s="117"/>
      <c r="Z81" s="69"/>
      <c r="AA81" s="69"/>
      <c r="AB81" s="73"/>
      <c r="AC81" s="111"/>
      <c r="AD81" s="72"/>
      <c r="AE81" s="73"/>
      <c r="AG81" s="105"/>
    </row>
    <row r="82" spans="1:33" x14ac:dyDescent="0.25">
      <c r="A82" s="290">
        <v>80000</v>
      </c>
      <c r="B82" s="78"/>
      <c r="C82" s="68" t="s">
        <v>562</v>
      </c>
      <c r="D82" s="69"/>
      <c r="E82" s="110">
        <v>0</v>
      </c>
      <c r="F82" s="69" t="s">
        <v>4</v>
      </c>
      <c r="G82" s="69"/>
      <c r="H82" s="110">
        <v>0</v>
      </c>
      <c r="I82" s="69" t="s">
        <v>4</v>
      </c>
      <c r="J82" s="69"/>
      <c r="K82" s="135">
        <v>410</v>
      </c>
      <c r="L82" s="69"/>
      <c r="M82" s="70">
        <f>H82-E82</f>
        <v>0</v>
      </c>
      <c r="N82" s="112">
        <f>M82*$F$6/A82*1000</f>
        <v>0</v>
      </c>
      <c r="O82" s="69" t="s">
        <v>10</v>
      </c>
      <c r="P82" s="68"/>
      <c r="Q82" s="112" t="e">
        <f t="shared" ref="Q82" si="50">N82/S82</f>
        <v>#DIV/0!</v>
      </c>
      <c r="R82" s="69" t="s">
        <v>10</v>
      </c>
      <c r="S82" s="134">
        <f t="shared" ref="S82" si="51">ROUNDUP(Y82,0)</f>
        <v>0</v>
      </c>
      <c r="T82" s="73" t="s">
        <v>217</v>
      </c>
      <c r="U82" s="69"/>
      <c r="V82" s="112">
        <f t="shared" ref="V82" si="52">N82</f>
        <v>0</v>
      </c>
      <c r="W82" s="69" t="s">
        <v>10</v>
      </c>
      <c r="X82" s="73"/>
      <c r="Y82" s="117">
        <f t="shared" ref="Y82" si="53">M82/AC82</f>
        <v>0</v>
      </c>
      <c r="Z82" s="69" t="s">
        <v>266</v>
      </c>
      <c r="AA82" s="69"/>
      <c r="AB82" s="73"/>
      <c r="AC82" s="111">
        <v>20</v>
      </c>
      <c r="AD82" s="72">
        <v>410</v>
      </c>
      <c r="AE82" s="73" t="s">
        <v>4</v>
      </c>
      <c r="AG82" s="105"/>
    </row>
    <row r="83" spans="1:33" ht="8.4" customHeight="1" x14ac:dyDescent="0.25">
      <c r="B83" s="78"/>
      <c r="C83" s="68"/>
      <c r="D83" s="69"/>
      <c r="E83" s="69"/>
      <c r="F83" s="69"/>
      <c r="G83" s="69"/>
      <c r="H83" s="69"/>
      <c r="I83" s="69"/>
      <c r="J83" s="69"/>
      <c r="K83" s="72"/>
      <c r="L83" s="69"/>
      <c r="M83" s="70"/>
      <c r="N83" s="71"/>
      <c r="O83" s="69"/>
      <c r="P83" s="68"/>
      <c r="Q83" s="118"/>
      <c r="R83" s="69"/>
      <c r="S83" s="134"/>
      <c r="T83" s="73"/>
      <c r="U83" s="69"/>
      <c r="V83" s="71"/>
      <c r="W83" s="69"/>
      <c r="X83" s="73"/>
      <c r="Y83" s="117"/>
      <c r="Z83" s="69"/>
      <c r="AA83" s="69"/>
      <c r="AB83" s="73"/>
      <c r="AC83" s="111"/>
      <c r="AD83" s="72"/>
      <c r="AE83" s="73"/>
      <c r="AG83" s="105"/>
    </row>
    <row r="84" spans="1:33" x14ac:dyDescent="0.25">
      <c r="A84" s="290">
        <v>100000</v>
      </c>
      <c r="B84" s="78"/>
      <c r="C84" s="68" t="s">
        <v>563</v>
      </c>
      <c r="D84" s="69"/>
      <c r="E84" s="110">
        <v>0</v>
      </c>
      <c r="F84" s="69" t="s">
        <v>4</v>
      </c>
      <c r="G84" s="69"/>
      <c r="H84" s="110">
        <v>0</v>
      </c>
      <c r="I84" s="69" t="s">
        <v>4</v>
      </c>
      <c r="J84" s="69"/>
      <c r="K84" s="135">
        <v>1350</v>
      </c>
      <c r="L84" s="69"/>
      <c r="M84" s="70">
        <f>H84-E84</f>
        <v>0</v>
      </c>
      <c r="N84" s="112">
        <f>M84*$F$6/A84*1000</f>
        <v>0</v>
      </c>
      <c r="O84" s="69" t="s">
        <v>10</v>
      </c>
      <c r="P84" s="68"/>
      <c r="Q84" s="112" t="e">
        <f t="shared" ref="Q84" si="54">N84/S84</f>
        <v>#DIV/0!</v>
      </c>
      <c r="R84" s="69" t="s">
        <v>10</v>
      </c>
      <c r="S84" s="134">
        <f t="shared" ref="S84" si="55">ROUNDUP(Y84,0)</f>
        <v>0</v>
      </c>
      <c r="T84" s="73" t="s">
        <v>217</v>
      </c>
      <c r="U84" s="69"/>
      <c r="V84" s="112">
        <f t="shared" ref="V84" si="56">N84</f>
        <v>0</v>
      </c>
      <c r="W84" s="69" t="s">
        <v>10</v>
      </c>
      <c r="X84" s="73"/>
      <c r="Y84" s="117">
        <f t="shared" ref="Y84" si="57">M84/AC84</f>
        <v>0</v>
      </c>
      <c r="Z84" s="69" t="s">
        <v>266</v>
      </c>
      <c r="AA84" s="69"/>
      <c r="AB84" s="73"/>
      <c r="AC84" s="111">
        <v>30</v>
      </c>
      <c r="AD84" s="72">
        <v>1350</v>
      </c>
      <c r="AE84" s="73" t="s">
        <v>4</v>
      </c>
      <c r="AG84" s="105"/>
    </row>
    <row r="85" spans="1:33" ht="8.4" customHeight="1" thickBot="1" x14ac:dyDescent="0.3">
      <c r="B85" s="78"/>
      <c r="C85" s="119"/>
      <c r="D85" s="80"/>
      <c r="E85" s="80"/>
      <c r="F85" s="80"/>
      <c r="G85" s="80"/>
      <c r="H85" s="80"/>
      <c r="I85" s="80"/>
      <c r="J85" s="80"/>
      <c r="K85" s="80"/>
      <c r="L85" s="80"/>
      <c r="M85" s="83"/>
      <c r="N85" s="84"/>
      <c r="O85" s="80"/>
      <c r="P85" s="119"/>
      <c r="Q85" s="80"/>
      <c r="R85" s="80"/>
      <c r="S85" s="80"/>
      <c r="T85" s="86"/>
      <c r="U85" s="80"/>
      <c r="V85" s="84"/>
      <c r="W85" s="80"/>
      <c r="X85" s="86"/>
      <c r="Y85" s="80"/>
      <c r="Z85" s="80"/>
      <c r="AA85" s="80"/>
      <c r="AB85" s="86"/>
      <c r="AC85" s="83"/>
      <c r="AD85" s="85"/>
      <c r="AE85" s="86"/>
      <c r="AG85" s="128"/>
    </row>
    <row r="86" spans="1:33" ht="8.4" customHeight="1" thickBot="1" x14ac:dyDescent="0.3">
      <c r="B86" s="78"/>
      <c r="AB86" s="64"/>
    </row>
    <row r="87" spans="1:33" ht="28.2" customHeight="1" thickBot="1" x14ac:dyDescent="0.4">
      <c r="B87" s="78"/>
      <c r="C87" s="169" t="s">
        <v>269</v>
      </c>
      <c r="D87" s="171"/>
      <c r="E87" s="171"/>
      <c r="F87" s="172"/>
      <c r="G87" s="107"/>
      <c r="H87" s="107"/>
      <c r="I87" s="107"/>
      <c r="J87" s="107"/>
      <c r="K87" s="107"/>
      <c r="L87" s="107"/>
      <c r="M87" s="87"/>
      <c r="N87" s="109"/>
      <c r="O87" s="107"/>
      <c r="P87" s="107"/>
      <c r="Q87" s="107"/>
      <c r="R87" s="107"/>
      <c r="S87" s="107"/>
      <c r="T87" s="107"/>
      <c r="U87" s="107"/>
      <c r="V87" s="109"/>
      <c r="W87" s="107"/>
      <c r="X87" s="107"/>
      <c r="Y87" s="107"/>
      <c r="Z87" s="107"/>
      <c r="AA87" s="107"/>
      <c r="AB87" s="91"/>
      <c r="AC87" s="87"/>
      <c r="AD87" s="108"/>
      <c r="AE87" s="91"/>
      <c r="AG87" s="92"/>
    </row>
    <row r="88" spans="1:33" ht="40.200000000000003" thickBot="1" x14ac:dyDescent="0.3">
      <c r="A88" s="290" t="s">
        <v>203</v>
      </c>
      <c r="B88" s="78"/>
      <c r="C88" s="93" t="s">
        <v>204</v>
      </c>
      <c r="D88" s="94"/>
      <c r="E88" s="94" t="s">
        <v>227</v>
      </c>
      <c r="F88" s="94" t="s">
        <v>206</v>
      </c>
      <c r="G88" s="94"/>
      <c r="H88" s="94" t="s">
        <v>228</v>
      </c>
      <c r="I88" s="94" t="s">
        <v>206</v>
      </c>
      <c r="J88" s="94"/>
      <c r="K88" s="94"/>
      <c r="L88" s="94"/>
      <c r="M88" s="97" t="s">
        <v>209</v>
      </c>
      <c r="N88" s="133" t="s">
        <v>258</v>
      </c>
      <c r="O88" s="80"/>
      <c r="P88" s="80"/>
      <c r="Q88" s="80"/>
      <c r="R88" s="80"/>
      <c r="S88" s="80"/>
      <c r="T88" s="80"/>
      <c r="U88" s="80"/>
      <c r="V88" s="133" t="s">
        <v>258</v>
      </c>
      <c r="W88" s="80"/>
      <c r="X88" s="80"/>
      <c r="Y88" s="80"/>
      <c r="Z88" s="80"/>
      <c r="AA88" s="80"/>
      <c r="AB88" s="86"/>
      <c r="AC88" s="103" t="s">
        <v>260</v>
      </c>
      <c r="AD88" s="96" t="s">
        <v>208</v>
      </c>
      <c r="AE88" s="86" t="s">
        <v>206</v>
      </c>
      <c r="AG88" s="105"/>
    </row>
    <row r="89" spans="1:33" ht="8.4" customHeight="1" x14ac:dyDescent="0.25">
      <c r="B89" s="78"/>
      <c r="C89" s="106"/>
      <c r="D89" s="107"/>
      <c r="E89" s="107"/>
      <c r="F89" s="107"/>
      <c r="G89" s="107"/>
      <c r="H89" s="107"/>
      <c r="I89" s="107"/>
      <c r="J89" s="107"/>
      <c r="K89" s="107"/>
      <c r="L89" s="107"/>
      <c r="M89" s="87"/>
      <c r="N89" s="109"/>
      <c r="O89" s="107"/>
      <c r="P89" s="107"/>
      <c r="Q89" s="107"/>
      <c r="R89" s="107"/>
      <c r="S89" s="107"/>
      <c r="T89" s="107"/>
      <c r="U89" s="107"/>
      <c r="V89" s="109"/>
      <c r="W89" s="107"/>
      <c r="X89" s="107"/>
      <c r="Y89" s="107"/>
      <c r="Z89" s="106"/>
      <c r="AA89" s="107"/>
      <c r="AB89" s="91"/>
      <c r="AC89" s="87"/>
      <c r="AD89" s="108"/>
      <c r="AE89" s="91"/>
      <c r="AG89" s="105"/>
    </row>
    <row r="90" spans="1:33" x14ac:dyDescent="0.25">
      <c r="A90" s="290">
        <v>36400</v>
      </c>
      <c r="B90" s="78"/>
      <c r="C90" s="68" t="s">
        <v>700</v>
      </c>
      <c r="D90" s="69"/>
      <c r="E90" s="110">
        <v>0</v>
      </c>
      <c r="F90" s="69" t="s">
        <v>4</v>
      </c>
      <c r="G90" s="69"/>
      <c r="H90" s="110">
        <v>0</v>
      </c>
      <c r="I90" s="69" t="s">
        <v>4</v>
      </c>
      <c r="J90" s="69"/>
      <c r="K90" s="69"/>
      <c r="L90" s="69"/>
      <c r="M90" s="70">
        <f>H90-E90</f>
        <v>0</v>
      </c>
      <c r="N90" s="112">
        <f>M90*$F$6/A90*1000</f>
        <v>0</v>
      </c>
      <c r="O90" s="69" t="s">
        <v>10</v>
      </c>
      <c r="P90" s="69"/>
      <c r="Q90" s="69" t="s">
        <v>699</v>
      </c>
      <c r="R90" s="69"/>
      <c r="S90" s="69"/>
      <c r="T90" s="69"/>
      <c r="U90" s="69"/>
      <c r="V90" s="112">
        <f>N90</f>
        <v>0</v>
      </c>
      <c r="W90" s="69" t="s">
        <v>10</v>
      </c>
      <c r="X90" s="69"/>
      <c r="Y90" s="69"/>
      <c r="Z90" s="68"/>
      <c r="AA90" s="69"/>
      <c r="AB90" s="73"/>
      <c r="AC90" s="111">
        <v>1</v>
      </c>
      <c r="AD90" s="72"/>
      <c r="AE90" s="73" t="s">
        <v>4</v>
      </c>
      <c r="AG90" s="105"/>
    </row>
    <row r="91" spans="1:33" ht="8.4" customHeight="1" x14ac:dyDescent="0.25">
      <c r="B91" s="78"/>
      <c r="C91" s="68"/>
      <c r="D91" s="69"/>
      <c r="E91" s="69"/>
      <c r="F91" s="69"/>
      <c r="G91" s="69"/>
      <c r="H91" s="69"/>
      <c r="I91" s="69"/>
      <c r="J91" s="69"/>
      <c r="K91" s="69"/>
      <c r="L91" s="69"/>
      <c r="M91" s="70"/>
      <c r="N91" s="71"/>
      <c r="O91" s="69"/>
      <c r="P91" s="69"/>
      <c r="Q91" s="69"/>
      <c r="R91" s="69"/>
      <c r="S91" s="69"/>
      <c r="T91" s="69"/>
      <c r="U91" s="69"/>
      <c r="V91" s="71"/>
      <c r="W91" s="69"/>
      <c r="X91" s="69"/>
      <c r="Y91" s="69"/>
      <c r="Z91" s="68"/>
      <c r="AA91" s="69"/>
      <c r="AB91" s="73"/>
      <c r="AC91" s="111"/>
      <c r="AD91" s="72"/>
      <c r="AE91" s="73"/>
      <c r="AG91" s="105"/>
    </row>
    <row r="92" spans="1:33" ht="14.4" customHeight="1" x14ac:dyDescent="0.25">
      <c r="A92" s="290">
        <v>30650</v>
      </c>
      <c r="B92" s="78"/>
      <c r="C92" s="68" t="s">
        <v>271</v>
      </c>
      <c r="D92" s="69"/>
      <c r="E92" s="110">
        <v>0</v>
      </c>
      <c r="F92" s="69" t="s">
        <v>4</v>
      </c>
      <c r="G92" s="69"/>
      <c r="H92" s="110">
        <v>0</v>
      </c>
      <c r="I92" s="69" t="s">
        <v>4</v>
      </c>
      <c r="J92" s="69"/>
      <c r="K92" s="69"/>
      <c r="L92" s="69"/>
      <c r="M92" s="70">
        <f>H92-E92</f>
        <v>0</v>
      </c>
      <c r="N92" s="112">
        <f>M92*$F$6/A92*1000</f>
        <v>0</v>
      </c>
      <c r="O92" s="69" t="s">
        <v>10</v>
      </c>
      <c r="P92" s="69"/>
      <c r="Q92" s="69"/>
      <c r="R92" s="69"/>
      <c r="S92" s="69"/>
      <c r="T92" s="69"/>
      <c r="U92" s="69"/>
      <c r="V92" s="112">
        <f t="shared" ref="V92" si="58">N92</f>
        <v>0</v>
      </c>
      <c r="W92" s="69" t="s">
        <v>10</v>
      </c>
      <c r="X92" s="69"/>
      <c r="Y92" s="69"/>
      <c r="Z92" s="68"/>
      <c r="AA92" s="69"/>
      <c r="AB92" s="73" t="s">
        <v>270</v>
      </c>
      <c r="AC92" s="111">
        <v>1</v>
      </c>
      <c r="AD92" s="72"/>
      <c r="AE92" s="73" t="s">
        <v>4</v>
      </c>
      <c r="AG92" s="105"/>
    </row>
    <row r="93" spans="1:33" ht="8.4" customHeight="1" thickBot="1" x14ac:dyDescent="0.3">
      <c r="B93" s="78"/>
      <c r="C93" s="119"/>
      <c r="D93" s="80"/>
      <c r="E93" s="80"/>
      <c r="F93" s="80"/>
      <c r="G93" s="80"/>
      <c r="H93" s="80"/>
      <c r="I93" s="80"/>
      <c r="J93" s="80"/>
      <c r="K93" s="80"/>
      <c r="L93" s="80"/>
      <c r="M93" s="83"/>
      <c r="N93" s="84"/>
      <c r="O93" s="80"/>
      <c r="P93" s="80"/>
      <c r="Q93" s="80"/>
      <c r="R93" s="80"/>
      <c r="S93" s="80"/>
      <c r="T93" s="80"/>
      <c r="U93" s="80"/>
      <c r="V93" s="84"/>
      <c r="W93" s="80"/>
      <c r="X93" s="80"/>
      <c r="Y93" s="80"/>
      <c r="Z93" s="119"/>
      <c r="AA93" s="80"/>
      <c r="AB93" s="86"/>
      <c r="AC93" s="127"/>
      <c r="AD93" s="85"/>
      <c r="AE93" s="86"/>
      <c r="AG93" s="105"/>
    </row>
    <row r="94" spans="1:33" ht="8.4" customHeight="1" x14ac:dyDescent="0.25">
      <c r="B94" s="78"/>
      <c r="C94" s="106"/>
      <c r="D94" s="107"/>
      <c r="E94" s="107"/>
      <c r="F94" s="107"/>
      <c r="G94" s="107"/>
      <c r="H94" s="107"/>
      <c r="I94" s="107"/>
      <c r="J94" s="107"/>
      <c r="K94" s="107"/>
      <c r="L94" s="107"/>
      <c r="M94" s="87"/>
      <c r="N94" s="109"/>
      <c r="O94" s="107"/>
      <c r="P94" s="107"/>
      <c r="Q94" s="107"/>
      <c r="R94" s="107"/>
      <c r="S94" s="107"/>
      <c r="T94" s="107"/>
      <c r="U94" s="107"/>
      <c r="V94" s="109"/>
      <c r="W94" s="107"/>
      <c r="X94" s="91"/>
      <c r="Y94" s="69"/>
      <c r="Z94" s="68"/>
      <c r="AA94" s="69"/>
      <c r="AB94" s="73"/>
      <c r="AC94" s="111"/>
      <c r="AD94" s="72"/>
      <c r="AE94" s="73"/>
      <c r="AG94" s="105"/>
    </row>
    <row r="95" spans="1:33" ht="87.6" customHeight="1" x14ac:dyDescent="0.3">
      <c r="B95" s="78"/>
      <c r="C95" s="370" t="s">
        <v>272</v>
      </c>
      <c r="D95" s="371"/>
      <c r="E95" s="371"/>
      <c r="F95" s="371"/>
      <c r="G95" s="371"/>
      <c r="H95" s="371"/>
      <c r="I95" s="371"/>
      <c r="J95" s="371"/>
      <c r="K95" s="69"/>
      <c r="L95" s="69"/>
      <c r="M95" s="70"/>
      <c r="N95" s="71"/>
      <c r="O95" s="69"/>
      <c r="P95" s="69"/>
      <c r="Q95" s="69"/>
      <c r="R95" s="69"/>
      <c r="S95" s="69"/>
      <c r="T95" s="69"/>
      <c r="U95" s="69"/>
      <c r="V95" s="71"/>
      <c r="W95" s="69"/>
      <c r="X95" s="73"/>
      <c r="Y95" s="69"/>
      <c r="Z95" s="68"/>
      <c r="AA95" s="69"/>
      <c r="AB95" s="73"/>
      <c r="AC95" s="111"/>
      <c r="AD95" s="72"/>
      <c r="AE95" s="73"/>
      <c r="AG95" s="105"/>
    </row>
    <row r="96" spans="1:33" ht="16.8" customHeight="1" thickBot="1" x14ac:dyDescent="0.3">
      <c r="A96" s="290" t="s">
        <v>203</v>
      </c>
      <c r="B96" s="78"/>
      <c r="C96" s="93"/>
      <c r="D96" s="94"/>
      <c r="E96" s="94" t="s">
        <v>227</v>
      </c>
      <c r="F96" s="94" t="s">
        <v>206</v>
      </c>
      <c r="G96" s="94"/>
      <c r="H96" s="94" t="s">
        <v>228</v>
      </c>
      <c r="I96" s="94" t="s">
        <v>206</v>
      </c>
      <c r="J96" s="94"/>
      <c r="K96" s="94"/>
      <c r="L96" s="94"/>
      <c r="M96" s="97" t="s">
        <v>209</v>
      </c>
      <c r="N96" s="133" t="s">
        <v>258</v>
      </c>
      <c r="O96" s="80"/>
      <c r="P96" s="80"/>
      <c r="Q96" s="80"/>
      <c r="R96" s="80"/>
      <c r="S96" s="80"/>
      <c r="T96" s="80"/>
      <c r="U96" s="80"/>
      <c r="V96" s="133" t="s">
        <v>258</v>
      </c>
      <c r="W96" s="80"/>
      <c r="X96" s="86"/>
      <c r="Y96" s="80"/>
      <c r="Z96" s="80"/>
      <c r="AA96" s="80"/>
      <c r="AB96" s="86"/>
      <c r="AC96" s="103" t="s">
        <v>260</v>
      </c>
      <c r="AD96" s="96" t="s">
        <v>208</v>
      </c>
      <c r="AE96" s="86" t="s">
        <v>206</v>
      </c>
      <c r="AG96" s="105"/>
    </row>
    <row r="97" spans="1:33" x14ac:dyDescent="0.25">
      <c r="B97" s="78"/>
      <c r="C97" s="68"/>
      <c r="D97" s="69"/>
      <c r="E97" s="69"/>
      <c r="F97" s="69"/>
      <c r="G97" s="69"/>
      <c r="H97" s="69"/>
      <c r="I97" s="69"/>
      <c r="J97" s="113" t="s">
        <v>273</v>
      </c>
      <c r="K97" s="69"/>
      <c r="L97" s="69"/>
      <c r="M97" s="70"/>
      <c r="N97" s="71"/>
      <c r="O97" s="69"/>
      <c r="P97" s="69"/>
      <c r="Q97" s="69"/>
      <c r="R97" s="69"/>
      <c r="S97" s="69"/>
      <c r="T97" s="69"/>
      <c r="U97" s="69"/>
      <c r="V97" s="71"/>
      <c r="W97" s="69"/>
      <c r="X97" s="69"/>
      <c r="Y97" s="69"/>
      <c r="Z97" s="68"/>
      <c r="AA97" s="69"/>
      <c r="AB97" s="73"/>
      <c r="AC97" s="111"/>
      <c r="AD97" s="72"/>
      <c r="AE97" s="73"/>
      <c r="AG97" s="105"/>
    </row>
    <row r="98" spans="1:33" ht="14.4" x14ac:dyDescent="0.3">
      <c r="A98" s="290">
        <v>1000</v>
      </c>
      <c r="B98" s="78"/>
      <c r="C98" s="68" t="s">
        <v>274</v>
      </c>
      <c r="D98" s="69"/>
      <c r="E98" s="110">
        <v>0</v>
      </c>
      <c r="F98" s="69" t="s">
        <v>275</v>
      </c>
      <c r="G98" s="69"/>
      <c r="H98" s="110">
        <v>0</v>
      </c>
      <c r="I98" s="69" t="s">
        <v>275</v>
      </c>
      <c r="J98" s="136">
        <f>H98*3.066/1000</f>
        <v>0</v>
      </c>
      <c r="K98" s="69" t="s">
        <v>276</v>
      </c>
      <c r="L98" s="69"/>
      <c r="M98" s="70">
        <f>H98-E98</f>
        <v>0</v>
      </c>
      <c r="N98" s="112">
        <f>(M98*3.066/1000)*$F$6/A98*1000</f>
        <v>0</v>
      </c>
      <c r="O98" s="69" t="s">
        <v>10</v>
      </c>
      <c r="P98" s="69"/>
      <c r="Q98" s="69"/>
      <c r="R98" s="69"/>
      <c r="S98" s="69"/>
      <c r="T98" s="69"/>
      <c r="U98" s="69"/>
      <c r="V98" s="112">
        <f t="shared" ref="V98" si="59">N98</f>
        <v>0</v>
      </c>
      <c r="W98" s="69" t="s">
        <v>10</v>
      </c>
      <c r="X98" s="69"/>
      <c r="Y98" s="69"/>
      <c r="Z98" s="68" t="s">
        <v>277</v>
      </c>
      <c r="AA98" s="69"/>
      <c r="AB98" s="73"/>
      <c r="AC98" s="111">
        <v>1</v>
      </c>
      <c r="AD98" s="72"/>
      <c r="AE98" s="73" t="s">
        <v>4</v>
      </c>
      <c r="AG98" s="105"/>
    </row>
    <row r="99" spans="1:33" ht="8.4" customHeight="1" x14ac:dyDescent="0.25">
      <c r="B99" s="78"/>
      <c r="C99" s="68"/>
      <c r="D99" s="69"/>
      <c r="E99" s="69"/>
      <c r="F99" s="69"/>
      <c r="G99" s="69"/>
      <c r="H99" s="69"/>
      <c r="I99" s="69"/>
      <c r="J99" s="69"/>
      <c r="K99" s="69"/>
      <c r="L99" s="69"/>
      <c r="M99" s="70"/>
      <c r="N99" s="71"/>
      <c r="O99" s="69"/>
      <c r="P99" s="69"/>
      <c r="Q99" s="69"/>
      <c r="R99" s="69"/>
      <c r="S99" s="69"/>
      <c r="T99" s="69"/>
      <c r="U99" s="69"/>
      <c r="V99" s="71"/>
      <c r="W99" s="69"/>
      <c r="X99" s="69"/>
      <c r="Y99" s="69"/>
      <c r="Z99" s="68"/>
      <c r="AA99" s="69"/>
      <c r="AB99" s="73"/>
      <c r="AC99" s="111"/>
      <c r="AD99" s="72"/>
      <c r="AE99" s="73"/>
      <c r="AG99" s="105"/>
    </row>
    <row r="100" spans="1:33" ht="14.4" x14ac:dyDescent="0.3">
      <c r="A100" s="290">
        <v>1000</v>
      </c>
      <c r="B100" s="78"/>
      <c r="C100" s="68" t="s">
        <v>278</v>
      </c>
      <c r="D100" s="69"/>
      <c r="E100" s="110">
        <v>0</v>
      </c>
      <c r="F100" s="69" t="s">
        <v>279</v>
      </c>
      <c r="G100" s="69"/>
      <c r="H100" s="110">
        <v>0</v>
      </c>
      <c r="I100" s="69" t="s">
        <v>279</v>
      </c>
      <c r="J100" s="117">
        <f>H100/3.066*1000</f>
        <v>0</v>
      </c>
      <c r="K100" s="69" t="s">
        <v>280</v>
      </c>
      <c r="L100" s="69"/>
      <c r="M100" s="70">
        <f>H100-E100</f>
        <v>0</v>
      </c>
      <c r="N100" s="112">
        <f>M100*$F$6/A100*1000</f>
        <v>0</v>
      </c>
      <c r="O100" s="69" t="s">
        <v>10</v>
      </c>
      <c r="P100" s="69"/>
      <c r="Q100" s="69"/>
      <c r="R100" s="69"/>
      <c r="S100" s="69"/>
      <c r="T100" s="69"/>
      <c r="U100" s="69"/>
      <c r="V100" s="112">
        <f t="shared" ref="V100" si="60">N100</f>
        <v>0</v>
      </c>
      <c r="W100" s="69" t="s">
        <v>10</v>
      </c>
      <c r="X100" s="69"/>
      <c r="Y100" s="69"/>
      <c r="Z100" s="68" t="s">
        <v>281</v>
      </c>
      <c r="AA100" s="69"/>
      <c r="AB100" s="73"/>
      <c r="AC100" s="72">
        <v>0.02</v>
      </c>
      <c r="AD100" s="72"/>
      <c r="AE100" s="73" t="s">
        <v>4</v>
      </c>
      <c r="AG100" s="105"/>
    </row>
    <row r="101" spans="1:33" ht="8.4" customHeight="1" thickBot="1" x14ac:dyDescent="0.3">
      <c r="B101" s="78"/>
      <c r="C101" s="119"/>
      <c r="D101" s="80"/>
      <c r="E101" s="80"/>
      <c r="F101" s="80"/>
      <c r="G101" s="80"/>
      <c r="H101" s="146"/>
      <c r="I101" s="80"/>
      <c r="J101" s="80"/>
      <c r="K101" s="80"/>
      <c r="L101" s="80"/>
      <c r="M101" s="83"/>
      <c r="N101" s="84"/>
      <c r="O101" s="80"/>
      <c r="P101" s="80"/>
      <c r="Q101" s="80"/>
      <c r="R101" s="80"/>
      <c r="S101" s="80"/>
      <c r="T101" s="80"/>
      <c r="U101" s="80"/>
      <c r="V101" s="84"/>
      <c r="W101" s="80"/>
      <c r="X101" s="80"/>
      <c r="Y101" s="80"/>
      <c r="Z101" s="119"/>
      <c r="AA101" s="80"/>
      <c r="AB101" s="86"/>
      <c r="AC101" s="83"/>
      <c r="AD101" s="85"/>
      <c r="AE101" s="86"/>
      <c r="AG101" s="128"/>
    </row>
    <row r="102" spans="1:33" hidden="1" x14ac:dyDescent="0.25">
      <c r="C102" s="137"/>
      <c r="D102" s="137"/>
      <c r="E102" s="137"/>
      <c r="F102" s="137"/>
      <c r="G102" s="137"/>
      <c r="H102" s="137"/>
      <c r="I102" s="137"/>
      <c r="J102" s="137"/>
      <c r="K102" s="137"/>
      <c r="L102" s="137"/>
      <c r="M102" s="138"/>
      <c r="N102" s="139"/>
      <c r="O102" s="137"/>
      <c r="P102" s="137"/>
      <c r="Q102" s="137"/>
      <c r="R102" s="137"/>
      <c r="S102" s="137"/>
      <c r="T102" s="137"/>
      <c r="U102" s="137"/>
      <c r="V102" s="139"/>
      <c r="W102" s="137"/>
      <c r="X102" s="137"/>
      <c r="Y102" s="137"/>
      <c r="Z102" s="137"/>
      <c r="AA102" s="137"/>
      <c r="AB102" s="138"/>
      <c r="AC102" s="138"/>
      <c r="AD102" s="140"/>
      <c r="AE102" s="137"/>
      <c r="AF102" s="137"/>
      <c r="AG102" s="137"/>
    </row>
    <row r="103" spans="1:33" x14ac:dyDescent="0.25">
      <c r="C103" s="141" t="s">
        <v>282</v>
      </c>
    </row>
    <row r="104" spans="1:33" x14ac:dyDescent="0.25">
      <c r="C104" s="64" t="s">
        <v>283</v>
      </c>
    </row>
    <row r="106" spans="1:33" x14ac:dyDescent="0.25">
      <c r="C106" s="141" t="s">
        <v>284</v>
      </c>
    </row>
    <row r="107" spans="1:33" ht="41.4" customHeight="1" x14ac:dyDescent="0.25">
      <c r="C107" s="372" t="s">
        <v>319</v>
      </c>
      <c r="D107" s="372"/>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372"/>
      <c r="AA107" s="372"/>
      <c r="AB107" s="372"/>
      <c r="AC107" s="372"/>
      <c r="AD107" s="372"/>
      <c r="AE107" s="372"/>
    </row>
    <row r="108" spans="1:33" s="141" customFormat="1" x14ac:dyDescent="0.25">
      <c r="A108" s="291"/>
      <c r="C108" s="141" t="s">
        <v>285</v>
      </c>
      <c r="M108" s="143"/>
      <c r="N108" s="144"/>
      <c r="V108" s="144"/>
      <c r="AB108" s="143"/>
      <c r="AC108" s="143"/>
      <c r="AD108" s="145"/>
    </row>
    <row r="109" spans="1:33" x14ac:dyDescent="0.25">
      <c r="C109" s="64" t="s">
        <v>286</v>
      </c>
    </row>
    <row r="110" spans="1:33" x14ac:dyDescent="0.25">
      <c r="C110" s="64" t="s">
        <v>287</v>
      </c>
    </row>
    <row r="111" spans="1:33" x14ac:dyDescent="0.25">
      <c r="C111" s="64" t="s">
        <v>288</v>
      </c>
    </row>
    <row r="113" spans="1:30" s="141" customFormat="1" x14ac:dyDescent="0.25">
      <c r="A113" s="291"/>
      <c r="M113" s="143"/>
      <c r="N113" s="144"/>
      <c r="V113" s="144"/>
      <c r="AB113" s="143"/>
      <c r="AC113" s="143"/>
      <c r="AD113" s="145"/>
    </row>
  </sheetData>
  <sheetProtection algorithmName="SHA-512" hashValue="UqTkTvM5J9jE9cXehaM3yuq8BJLK76GpkHJT8QvCmvYtJ/+jZE59pgWuFzVytmj3xzbkqVVrQg00Yc4YcBQnLw==" saltValue="0e6i6y76q83o2vJ2d2PZow==" spinCount="100000" sheet="1" objects="1" scenarios="1" selectLockedCells="1"/>
  <mergeCells count="18">
    <mergeCell ref="P77:X77"/>
    <mergeCell ref="P78:R78"/>
    <mergeCell ref="S78:T78"/>
    <mergeCell ref="C95:J95"/>
    <mergeCell ref="C107:AE107"/>
    <mergeCell ref="P62:R62"/>
    <mergeCell ref="S62:T62"/>
    <mergeCell ref="C2:AE2"/>
    <mergeCell ref="AG5:AG7"/>
    <mergeCell ref="P8:X8"/>
    <mergeCell ref="Z8:AB8"/>
    <mergeCell ref="P9:R9"/>
    <mergeCell ref="S9:T9"/>
    <mergeCell ref="P21:X21"/>
    <mergeCell ref="Z21:AB21"/>
    <mergeCell ref="P22:R22"/>
    <mergeCell ref="S22:T22"/>
    <mergeCell ref="P61:X6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2F3DE-AC10-4E9C-900F-1B88BD06621B}">
  <sheetPr>
    <pageSetUpPr fitToPage="1"/>
  </sheetPr>
  <dimension ref="A1:AP116"/>
  <sheetViews>
    <sheetView showGridLines="0" topLeftCell="B1" zoomScaleNormal="100" workbookViewId="0">
      <selection activeCell="F4" sqref="F4"/>
    </sheetView>
  </sheetViews>
  <sheetFormatPr defaultColWidth="8.88671875" defaultRowHeight="13.2" x14ac:dyDescent="0.25"/>
  <cols>
    <col min="1" max="1" width="17.5546875" style="290" hidden="1" customWidth="1"/>
    <col min="2" max="2" width="6.109375" style="63" customWidth="1"/>
    <col min="3" max="3" width="37.77734375" style="63" customWidth="1"/>
    <col min="4" max="4" width="5.5546875" style="63" customWidth="1"/>
    <col min="5" max="5" width="13.88671875" style="63" hidden="1" customWidth="1"/>
    <col min="6" max="6" width="11.33203125" style="63" customWidth="1"/>
    <col min="7" max="7" width="5.88671875" style="63" customWidth="1"/>
    <col min="8" max="8" width="14.109375" style="63" hidden="1" customWidth="1"/>
    <col min="9" max="9" width="15.33203125" style="63" hidden="1" customWidth="1"/>
    <col min="10" max="10" width="7.33203125" style="178" customWidth="1"/>
    <col min="11" max="11" width="9.5546875" style="63" customWidth="1"/>
    <col min="12" max="12" width="6.109375" style="63" customWidth="1"/>
    <col min="13" max="13" width="10.6640625" style="63" customWidth="1"/>
    <col min="14" max="14" width="6.109375" style="63" customWidth="1"/>
    <col min="15" max="15" width="15.5546875" style="63" customWidth="1"/>
    <col min="16" max="16" width="17.109375" style="63" customWidth="1"/>
    <col min="17" max="17" width="15.6640625" style="63" hidden="1" customWidth="1"/>
    <col min="18" max="18" width="1.44140625" style="63" hidden="1" customWidth="1"/>
    <col min="19" max="19" width="10.5546875" style="175" hidden="1" customWidth="1"/>
    <col min="20" max="20" width="9.5546875" style="175" customWidth="1"/>
    <col min="21" max="21" width="5" style="175" customWidth="1"/>
    <col min="22" max="22" width="20" style="177" customWidth="1"/>
    <col min="23" max="24" width="5.44140625" style="63" customWidth="1"/>
    <col min="25" max="25" width="1.44140625" style="63" hidden="1" customWidth="1"/>
    <col min="26" max="26" width="11.109375" style="63" hidden="1" customWidth="1"/>
    <col min="27" max="27" width="3.44140625" style="63" hidden="1" customWidth="1"/>
    <col min="28" max="29" width="10.88671875" style="63" hidden="1" customWidth="1"/>
    <col min="30" max="30" width="1.88671875" style="63" hidden="1" customWidth="1"/>
    <col min="31" max="31" width="21.44140625" style="177" hidden="1" customWidth="1"/>
    <col min="32" max="33" width="1.88671875" style="63" hidden="1" customWidth="1"/>
    <col min="34" max="34" width="6.6640625" style="63" hidden="1" customWidth="1"/>
    <col min="35" max="35" width="44.6640625" style="63" hidden="1" customWidth="1"/>
    <col min="36" max="36" width="3.44140625" style="63" hidden="1" customWidth="1"/>
    <col min="37" max="37" width="55" style="176" hidden="1" customWidth="1"/>
    <col min="38" max="38" width="12.109375" style="176" hidden="1" customWidth="1"/>
    <col min="39" max="39" width="15" style="175" hidden="1" customWidth="1"/>
    <col min="40" max="40" width="12.88671875" style="63" hidden="1" customWidth="1"/>
    <col min="41" max="41" width="0" style="63" hidden="1" customWidth="1"/>
    <col min="42" max="42" width="84.6640625" style="63" hidden="1" customWidth="1"/>
    <col min="43" max="43" width="0" style="63" hidden="1" customWidth="1"/>
    <col min="44" max="16384" width="8.88671875" style="63"/>
  </cols>
  <sheetData>
    <row r="1" spans="1:42" ht="13.8" thickBot="1" x14ac:dyDescent="0.3"/>
    <row r="2" spans="1:42" ht="198" customHeight="1" x14ac:dyDescent="0.25">
      <c r="C2" s="281" t="s">
        <v>24</v>
      </c>
      <c r="D2" s="278"/>
      <c r="E2" s="278"/>
      <c r="F2" s="278"/>
      <c r="G2" s="278"/>
      <c r="H2" s="278"/>
      <c r="I2" s="278"/>
      <c r="J2" s="280"/>
      <c r="K2" s="278"/>
      <c r="L2" s="278"/>
      <c r="M2" s="278"/>
      <c r="N2" s="278"/>
      <c r="O2" s="278"/>
      <c r="P2" s="278"/>
      <c r="Q2" s="278"/>
      <c r="R2" s="278"/>
      <c r="S2" s="278"/>
      <c r="T2" s="278"/>
      <c r="U2" s="278"/>
      <c r="V2" s="278"/>
      <c r="W2" s="277"/>
      <c r="X2" s="279"/>
      <c r="Y2" s="278"/>
      <c r="Z2" s="278"/>
      <c r="AA2" s="278"/>
      <c r="AB2" s="278"/>
      <c r="AC2" s="278"/>
      <c r="AD2" s="278"/>
      <c r="AE2" s="278"/>
      <c r="AF2" s="278"/>
      <c r="AG2" s="278"/>
      <c r="AH2" s="278"/>
      <c r="AI2" s="278"/>
      <c r="AJ2" s="278"/>
      <c r="AK2" s="278"/>
      <c r="AL2" s="278"/>
      <c r="AM2" s="278"/>
      <c r="AN2" s="277"/>
    </row>
    <row r="3" spans="1:42" ht="8.4" customHeight="1" thickBot="1" x14ac:dyDescent="0.3">
      <c r="C3" s="200"/>
      <c r="D3" s="199"/>
      <c r="E3" s="199"/>
      <c r="F3" s="199"/>
      <c r="G3" s="199"/>
      <c r="H3" s="199"/>
      <c r="I3" s="199"/>
      <c r="J3" s="206"/>
      <c r="K3" s="199"/>
      <c r="L3" s="199"/>
      <c r="M3" s="199"/>
      <c r="N3" s="199"/>
      <c r="O3" s="199"/>
      <c r="P3" s="199"/>
      <c r="Q3" s="199"/>
      <c r="R3" s="199"/>
      <c r="S3" s="198"/>
      <c r="T3" s="198"/>
      <c r="U3" s="198"/>
      <c r="V3" s="205"/>
      <c r="W3" s="197"/>
      <c r="Y3" s="199"/>
      <c r="Z3" s="199"/>
      <c r="AA3" s="199"/>
      <c r="AB3" s="199"/>
      <c r="AC3" s="199"/>
      <c r="AD3" s="199"/>
      <c r="AE3" s="205"/>
      <c r="AF3" s="199"/>
      <c r="AG3" s="199"/>
      <c r="AH3" s="199"/>
      <c r="AI3" s="199"/>
      <c r="AJ3" s="199"/>
      <c r="AK3" s="238"/>
      <c r="AL3" s="238"/>
      <c r="AM3" s="198"/>
      <c r="AN3" s="197"/>
    </row>
    <row r="4" spans="1:42" ht="15" customHeight="1" thickBot="1" x14ac:dyDescent="0.35">
      <c r="C4" s="276" t="s">
        <v>419</v>
      </c>
      <c r="D4" s="199"/>
      <c r="E4" s="199"/>
      <c r="F4" s="275">
        <v>9.9999999999999995E-8</v>
      </c>
      <c r="G4" s="274" t="s">
        <v>196</v>
      </c>
      <c r="H4" s="199"/>
      <c r="I4" s="199"/>
      <c r="J4" s="206"/>
      <c r="K4" s="387" t="s">
        <v>418</v>
      </c>
      <c r="L4" s="387"/>
      <c r="M4" s="387"/>
      <c r="N4" s="387"/>
      <c r="O4" s="387"/>
      <c r="P4" s="387"/>
      <c r="Q4" s="387"/>
      <c r="R4" s="387"/>
      <c r="S4" s="387"/>
      <c r="T4" s="387"/>
      <c r="U4" s="198"/>
      <c r="V4" s="205"/>
      <c r="W4" s="197"/>
      <c r="Y4" s="199"/>
      <c r="Z4" s="199"/>
      <c r="AA4" s="199"/>
      <c r="AB4" s="199"/>
      <c r="AC4" s="199"/>
      <c r="AD4" s="199"/>
      <c r="AE4" s="205"/>
      <c r="AF4" s="199"/>
      <c r="AG4" s="199"/>
      <c r="AH4" s="199"/>
      <c r="AI4" s="199"/>
      <c r="AJ4" s="199"/>
      <c r="AK4" s="238"/>
      <c r="AL4" s="238"/>
      <c r="AM4" s="198"/>
      <c r="AN4" s="197"/>
    </row>
    <row r="5" spans="1:42" ht="13.2" customHeight="1" x14ac:dyDescent="0.3">
      <c r="C5" s="200"/>
      <c r="D5" s="199"/>
      <c r="E5" s="273"/>
      <c r="F5" s="209" t="s">
        <v>417</v>
      </c>
      <c r="G5" s="199"/>
      <c r="H5" s="199"/>
      <c r="I5" s="199"/>
      <c r="J5" s="206"/>
      <c r="K5" s="387"/>
      <c r="L5" s="387"/>
      <c r="M5" s="387"/>
      <c r="N5" s="387"/>
      <c r="O5" s="387"/>
      <c r="P5" s="387"/>
      <c r="Q5" s="387"/>
      <c r="R5" s="387"/>
      <c r="S5" s="387"/>
      <c r="T5" s="387"/>
      <c r="U5" s="198"/>
      <c r="V5" s="205"/>
      <c r="W5" s="197"/>
      <c r="Y5" s="199"/>
      <c r="Z5" s="199"/>
      <c r="AA5" s="199"/>
      <c r="AB5" s="199"/>
      <c r="AC5" s="199"/>
      <c r="AD5" s="199"/>
      <c r="AE5" s="205"/>
      <c r="AF5" s="199"/>
      <c r="AG5" s="199"/>
      <c r="AH5" s="199"/>
      <c r="AI5" s="199"/>
      <c r="AJ5" s="199"/>
      <c r="AK5" s="238"/>
      <c r="AL5" s="238"/>
      <c r="AM5" s="198"/>
      <c r="AN5" s="197"/>
      <c r="AP5" s="394" t="s">
        <v>197</v>
      </c>
    </row>
    <row r="6" spans="1:42" ht="22.8" customHeight="1" thickBot="1" x14ac:dyDescent="0.35">
      <c r="C6" s="272" t="s">
        <v>416</v>
      </c>
      <c r="D6" s="192"/>
      <c r="E6" s="192"/>
      <c r="F6" s="271">
        <f>F4*3.78541</f>
        <v>3.7854099999999997E-7</v>
      </c>
      <c r="G6" s="270" t="s">
        <v>199</v>
      </c>
      <c r="H6" s="192"/>
      <c r="I6" s="192"/>
      <c r="J6" s="195"/>
      <c r="K6" s="388"/>
      <c r="L6" s="388"/>
      <c r="M6" s="388"/>
      <c r="N6" s="388"/>
      <c r="O6" s="388"/>
      <c r="P6" s="388"/>
      <c r="Q6" s="388"/>
      <c r="R6" s="388"/>
      <c r="S6" s="388"/>
      <c r="T6" s="388"/>
      <c r="U6" s="190"/>
      <c r="V6" s="194" t="s">
        <v>572</v>
      </c>
      <c r="W6" s="189"/>
      <c r="Y6" s="192"/>
      <c r="Z6" s="192"/>
      <c r="AA6" s="192"/>
      <c r="AB6" s="192"/>
      <c r="AC6" s="192"/>
      <c r="AD6" s="192"/>
      <c r="AE6" s="194"/>
      <c r="AF6" s="192"/>
      <c r="AG6" s="192"/>
      <c r="AH6" s="192"/>
      <c r="AI6" s="192"/>
      <c r="AJ6" s="192"/>
      <c r="AK6" s="191"/>
      <c r="AL6" s="191"/>
      <c r="AM6" s="190"/>
      <c r="AN6" s="189"/>
      <c r="AP6" s="395"/>
    </row>
    <row r="7" spans="1:42" ht="8.4" customHeight="1" thickBot="1" x14ac:dyDescent="0.3">
      <c r="AP7" s="396"/>
    </row>
    <row r="8" spans="1:42" ht="28.2" customHeight="1" thickBot="1" x14ac:dyDescent="0.4">
      <c r="C8" s="234" t="s">
        <v>415</v>
      </c>
      <c r="D8" s="232"/>
      <c r="E8" s="269"/>
      <c r="F8" s="232"/>
      <c r="G8" s="232"/>
      <c r="H8" s="232"/>
      <c r="I8" s="232"/>
      <c r="J8" s="233"/>
      <c r="K8" s="232"/>
      <c r="L8" s="232"/>
      <c r="M8" s="231"/>
      <c r="N8" s="220"/>
      <c r="O8" s="220"/>
      <c r="P8" s="220"/>
      <c r="Q8" s="229"/>
      <c r="R8" s="229"/>
      <c r="S8" s="222"/>
      <c r="T8" s="222"/>
      <c r="U8" s="222"/>
      <c r="V8" s="221"/>
      <c r="W8" s="219"/>
      <c r="Y8" s="378" t="s">
        <v>201</v>
      </c>
      <c r="Z8" s="379"/>
      <c r="AA8" s="379"/>
      <c r="AB8" s="379"/>
      <c r="AC8" s="379"/>
      <c r="AD8" s="379"/>
      <c r="AE8" s="379"/>
      <c r="AF8" s="379"/>
      <c r="AG8" s="380"/>
      <c r="AH8" s="268"/>
      <c r="AI8" s="392" t="s">
        <v>202</v>
      </c>
      <c r="AJ8" s="392"/>
      <c r="AK8" s="393"/>
      <c r="AL8" s="229"/>
      <c r="AM8" s="267"/>
      <c r="AN8" s="219"/>
      <c r="AP8" s="230"/>
    </row>
    <row r="9" spans="1:42" ht="29.4" customHeight="1" thickBot="1" x14ac:dyDescent="0.3">
      <c r="C9" s="217"/>
      <c r="D9" s="215"/>
      <c r="E9" s="262"/>
      <c r="F9" s="215"/>
      <c r="G9" s="215"/>
      <c r="H9" s="212"/>
      <c r="I9" s="215"/>
      <c r="J9" s="216"/>
      <c r="K9" s="262"/>
      <c r="L9" s="215"/>
      <c r="M9" s="262"/>
      <c r="N9" s="215"/>
      <c r="O9" s="212"/>
      <c r="P9" s="215"/>
      <c r="Q9" s="211"/>
      <c r="R9" s="215"/>
      <c r="S9" s="214"/>
      <c r="T9" s="389" t="s">
        <v>406</v>
      </c>
      <c r="U9" s="390"/>
      <c r="V9" s="390"/>
      <c r="W9" s="391"/>
      <c r="X9" s="261"/>
      <c r="Y9" s="375"/>
      <c r="Z9" s="375"/>
      <c r="AA9" s="375"/>
      <c r="AB9" s="381"/>
      <c r="AC9" s="382"/>
      <c r="AD9" s="260"/>
      <c r="AE9" s="259"/>
      <c r="AF9" s="258"/>
      <c r="AG9" s="257"/>
      <c r="AH9" s="192"/>
      <c r="AI9" s="212"/>
      <c r="AJ9" s="215"/>
      <c r="AK9" s="239"/>
      <c r="AL9" s="212"/>
      <c r="AM9" s="211"/>
      <c r="AN9" s="239"/>
      <c r="AP9" s="196"/>
    </row>
    <row r="10" spans="1:42" ht="40.049999999999997" customHeight="1" thickBot="1" x14ac:dyDescent="0.3">
      <c r="A10" s="290" t="s">
        <v>203</v>
      </c>
      <c r="C10" s="217" t="s">
        <v>204</v>
      </c>
      <c r="D10" s="215"/>
      <c r="E10" s="262" t="s">
        <v>205</v>
      </c>
      <c r="F10" s="215" t="s">
        <v>206</v>
      </c>
      <c r="G10" s="215"/>
      <c r="H10" s="212" t="s">
        <v>414</v>
      </c>
      <c r="I10" s="215" t="s">
        <v>206</v>
      </c>
      <c r="J10" s="375" t="s">
        <v>398</v>
      </c>
      <c r="K10" s="375"/>
      <c r="L10" s="375"/>
      <c r="M10" s="375" t="s">
        <v>397</v>
      </c>
      <c r="N10" s="375"/>
      <c r="O10" s="375" t="s">
        <v>396</v>
      </c>
      <c r="P10" s="375"/>
      <c r="Q10" s="211" t="s">
        <v>208</v>
      </c>
      <c r="R10" s="215"/>
      <c r="S10" s="214" t="s">
        <v>209</v>
      </c>
      <c r="T10" s="386" t="s">
        <v>405</v>
      </c>
      <c r="U10" s="376"/>
      <c r="V10" s="376" t="s">
        <v>404</v>
      </c>
      <c r="W10" s="377"/>
      <c r="Y10" s="375" t="s">
        <v>211</v>
      </c>
      <c r="Z10" s="375"/>
      <c r="AA10" s="375"/>
      <c r="AB10" s="381" t="s">
        <v>212</v>
      </c>
      <c r="AC10" s="382"/>
      <c r="AD10" s="260"/>
      <c r="AE10" s="259" t="s">
        <v>213</v>
      </c>
      <c r="AF10" s="258"/>
      <c r="AG10" s="257"/>
      <c r="AH10" s="192"/>
      <c r="AI10" s="212" t="s">
        <v>214</v>
      </c>
      <c r="AJ10" s="215"/>
      <c r="AK10" s="239" t="s">
        <v>215</v>
      </c>
      <c r="AL10" s="212" t="s">
        <v>216</v>
      </c>
      <c r="AM10" s="211" t="s">
        <v>208</v>
      </c>
      <c r="AN10" s="239" t="s">
        <v>206</v>
      </c>
      <c r="AP10" s="196"/>
    </row>
    <row r="11" spans="1:42" ht="4.95" customHeight="1" x14ac:dyDescent="0.25">
      <c r="C11" s="224"/>
      <c r="D11" s="220"/>
      <c r="E11" s="220"/>
      <c r="F11" s="220"/>
      <c r="G11" s="220"/>
      <c r="H11" s="220"/>
      <c r="I11" s="220"/>
      <c r="J11" s="223"/>
      <c r="K11" s="220"/>
      <c r="L11" s="220"/>
      <c r="M11" s="220"/>
      <c r="N11" s="220"/>
      <c r="O11" s="220"/>
      <c r="P11" s="220"/>
      <c r="Q11" s="222"/>
      <c r="R11" s="220"/>
      <c r="S11" s="222"/>
      <c r="T11" s="264"/>
      <c r="U11" s="198"/>
      <c r="V11" s="205"/>
      <c r="W11" s="197"/>
      <c r="Y11" s="220"/>
      <c r="Z11" s="220"/>
      <c r="AA11" s="220"/>
      <c r="AB11" s="220"/>
      <c r="AC11" s="219"/>
      <c r="AD11" s="224"/>
      <c r="AE11" s="221"/>
      <c r="AF11" s="220"/>
      <c r="AG11" s="219"/>
      <c r="AH11" s="220"/>
      <c r="AI11" s="220"/>
      <c r="AJ11" s="220"/>
      <c r="AK11" s="219"/>
      <c r="AL11" s="229"/>
      <c r="AM11" s="222"/>
      <c r="AN11" s="219"/>
      <c r="AP11" s="196"/>
    </row>
    <row r="12" spans="1:42" ht="14.4" x14ac:dyDescent="0.3">
      <c r="A12" s="290">
        <v>37.85</v>
      </c>
      <c r="C12" s="200" t="s">
        <v>231</v>
      </c>
      <c r="D12" s="199"/>
      <c r="E12" s="63">
        <v>0</v>
      </c>
      <c r="F12" s="199" t="s">
        <v>399</v>
      </c>
      <c r="G12" s="199"/>
      <c r="H12" s="63">
        <v>0.1</v>
      </c>
      <c r="I12" s="199" t="s">
        <v>399</v>
      </c>
      <c r="J12" s="206" t="s">
        <v>78</v>
      </c>
      <c r="K12" s="228"/>
      <c r="L12" s="199" t="s">
        <v>10</v>
      </c>
      <c r="M12" s="227">
        <f>(K12*(A12*1))/($F$6)</f>
        <v>0</v>
      </c>
      <c r="N12" s="226" t="s">
        <v>399</v>
      </c>
      <c r="O12" s="202">
        <f>K12/V12</f>
        <v>0</v>
      </c>
      <c r="P12" s="199"/>
      <c r="Q12" s="198" t="s">
        <v>232</v>
      </c>
      <c r="R12" s="199"/>
      <c r="S12" s="198">
        <f>H12-E12</f>
        <v>0.1</v>
      </c>
      <c r="T12" s="245">
        <f>H12</f>
        <v>0.1</v>
      </c>
      <c r="U12" s="244" t="str">
        <f>I12</f>
        <v>ug/L</v>
      </c>
      <c r="V12" s="265">
        <f>S12*$F$6/A12*1</f>
        <v>1.000108322324967E-9</v>
      </c>
      <c r="W12" s="197" t="s">
        <v>10</v>
      </c>
      <c r="Y12" s="199"/>
      <c r="Z12" s="199" t="s">
        <v>233</v>
      </c>
      <c r="AA12" s="199"/>
      <c r="AB12" s="199"/>
      <c r="AC12" s="197"/>
      <c r="AD12" s="200"/>
      <c r="AE12" s="201">
        <f>V12</f>
        <v>1.000108322324967E-9</v>
      </c>
      <c r="AF12" s="199" t="s">
        <v>10</v>
      </c>
      <c r="AG12" s="197"/>
      <c r="AH12" s="199"/>
      <c r="AI12" s="209" t="s">
        <v>234</v>
      </c>
      <c r="AJ12" s="199"/>
      <c r="AK12" s="197" t="s">
        <v>235</v>
      </c>
      <c r="AL12" s="204">
        <v>1</v>
      </c>
      <c r="AM12" s="198">
        <v>2</v>
      </c>
      <c r="AN12" s="197" t="s">
        <v>230</v>
      </c>
      <c r="AP12" s="196"/>
    </row>
    <row r="13" spans="1:42" ht="8.4" customHeight="1" x14ac:dyDescent="0.25">
      <c r="C13" s="200" t="s">
        <v>412</v>
      </c>
      <c r="D13" s="199"/>
      <c r="E13" s="199"/>
      <c r="F13" s="199"/>
      <c r="G13" s="199"/>
      <c r="H13" s="199"/>
      <c r="I13" s="199"/>
      <c r="J13" s="206"/>
      <c r="K13" s="199"/>
      <c r="L13" s="199"/>
      <c r="M13" s="205"/>
      <c r="N13" s="199"/>
      <c r="O13" s="199"/>
      <c r="P13" s="199"/>
      <c r="Q13" s="198"/>
      <c r="R13" s="199"/>
      <c r="S13" s="198"/>
      <c r="T13" s="245"/>
      <c r="U13" s="244"/>
      <c r="V13" s="207"/>
      <c r="W13" s="197"/>
      <c r="Y13" s="199"/>
      <c r="Z13" s="199"/>
      <c r="AA13" s="199"/>
      <c r="AB13" s="199"/>
      <c r="AC13" s="197"/>
      <c r="AD13" s="200"/>
      <c r="AE13" s="205"/>
      <c r="AF13" s="199"/>
      <c r="AG13" s="197"/>
      <c r="AH13" s="199"/>
      <c r="AI13" s="199"/>
      <c r="AJ13" s="199"/>
      <c r="AK13" s="197"/>
      <c r="AL13" s="204"/>
      <c r="AM13" s="198"/>
      <c r="AN13" s="197"/>
      <c r="AP13" s="196"/>
    </row>
    <row r="14" spans="1:42" x14ac:dyDescent="0.25">
      <c r="A14" s="290">
        <v>100</v>
      </c>
      <c r="C14" s="200" t="s">
        <v>236</v>
      </c>
      <c r="D14" s="199"/>
      <c r="E14" s="63">
        <v>0</v>
      </c>
      <c r="F14" s="199" t="s">
        <v>399</v>
      </c>
      <c r="G14" s="199"/>
      <c r="H14" s="63">
        <v>0.1</v>
      </c>
      <c r="I14" s="199" t="s">
        <v>399</v>
      </c>
      <c r="J14" s="206" t="s">
        <v>78</v>
      </c>
      <c r="K14" s="228"/>
      <c r="L14" s="199" t="s">
        <v>10</v>
      </c>
      <c r="M14" s="227">
        <f>(K14*(A14*1))/($F$6)</f>
        <v>0</v>
      </c>
      <c r="N14" s="226" t="s">
        <v>399</v>
      </c>
      <c r="O14" s="202">
        <f>K14/V14</f>
        <v>0</v>
      </c>
      <c r="P14" s="199"/>
      <c r="Q14" s="198" t="s">
        <v>232</v>
      </c>
      <c r="R14" s="199"/>
      <c r="S14" s="198">
        <f>H14-E14</f>
        <v>0.1</v>
      </c>
      <c r="T14" s="245">
        <f>H14</f>
        <v>0.1</v>
      </c>
      <c r="U14" s="244" t="str">
        <f>I14</f>
        <v>ug/L</v>
      </c>
      <c r="V14" s="265">
        <f>S14*$F$6/A14*1</f>
        <v>3.7854100000000003E-10</v>
      </c>
      <c r="W14" s="197" t="s">
        <v>10</v>
      </c>
      <c r="Y14" s="199"/>
      <c r="Z14" s="199" t="s">
        <v>233</v>
      </c>
      <c r="AA14" s="199"/>
      <c r="AB14" s="199"/>
      <c r="AC14" s="197"/>
      <c r="AD14" s="200"/>
      <c r="AE14" s="201">
        <f>V14</f>
        <v>3.7854100000000003E-10</v>
      </c>
      <c r="AF14" s="199" t="s">
        <v>10</v>
      </c>
      <c r="AG14" s="197"/>
      <c r="AH14" s="199"/>
      <c r="AI14" s="209" t="s">
        <v>234</v>
      </c>
      <c r="AJ14" s="199"/>
      <c r="AK14" s="197" t="s">
        <v>235</v>
      </c>
      <c r="AL14" s="204">
        <v>1</v>
      </c>
      <c r="AM14" s="198">
        <v>2</v>
      </c>
      <c r="AN14" s="197" t="s">
        <v>230</v>
      </c>
      <c r="AP14" s="196"/>
    </row>
    <row r="15" spans="1:42" ht="8.4" customHeight="1" x14ac:dyDescent="0.25">
      <c r="C15" s="200"/>
      <c r="D15" s="199"/>
      <c r="E15" s="199"/>
      <c r="F15" s="199"/>
      <c r="G15" s="199"/>
      <c r="H15" s="199"/>
      <c r="I15" s="199"/>
      <c r="J15" s="206"/>
      <c r="K15" s="199"/>
      <c r="L15" s="199"/>
      <c r="M15" s="205"/>
      <c r="N15" s="199"/>
      <c r="O15" s="199"/>
      <c r="P15" s="199"/>
      <c r="Q15" s="198"/>
      <c r="R15" s="199"/>
      <c r="S15" s="198"/>
      <c r="T15" s="245"/>
      <c r="U15" s="244"/>
      <c r="V15" s="207"/>
      <c r="W15" s="197"/>
      <c r="Y15" s="199"/>
      <c r="Z15" s="199"/>
      <c r="AA15" s="199"/>
      <c r="AB15" s="199"/>
      <c r="AC15" s="197"/>
      <c r="AD15" s="200"/>
      <c r="AE15" s="205"/>
      <c r="AF15" s="199"/>
      <c r="AG15" s="197"/>
      <c r="AH15" s="199"/>
      <c r="AI15" s="199"/>
      <c r="AJ15" s="199"/>
      <c r="AK15" s="197"/>
      <c r="AL15" s="204"/>
      <c r="AM15" s="198"/>
      <c r="AN15" s="197"/>
      <c r="AP15" s="196"/>
    </row>
    <row r="16" spans="1:42" ht="14.4" x14ac:dyDescent="0.3">
      <c r="A16" s="290">
        <v>7.57</v>
      </c>
      <c r="C16" s="200" t="s">
        <v>237</v>
      </c>
      <c r="D16" s="199"/>
      <c r="E16" s="63">
        <v>0</v>
      </c>
      <c r="F16" s="199" t="s">
        <v>399</v>
      </c>
      <c r="G16" s="199"/>
      <c r="H16" s="63">
        <v>0.02</v>
      </c>
      <c r="I16" s="199" t="s">
        <v>399</v>
      </c>
      <c r="J16" s="206" t="s">
        <v>413</v>
      </c>
      <c r="K16" s="228"/>
      <c r="L16" s="199" t="s">
        <v>10</v>
      </c>
      <c r="M16" s="227">
        <f>(K16*(A16*1))/($F$6)</f>
        <v>0</v>
      </c>
      <c r="N16" s="226" t="s">
        <v>399</v>
      </c>
      <c r="O16" s="202">
        <f>K16/V16</f>
        <v>0</v>
      </c>
      <c r="P16" s="199"/>
      <c r="Q16" s="198" t="s">
        <v>238</v>
      </c>
      <c r="R16" s="199"/>
      <c r="S16" s="198">
        <f>H16-E16</f>
        <v>0.02</v>
      </c>
      <c r="T16" s="245">
        <f>H16</f>
        <v>0.02</v>
      </c>
      <c r="U16" s="244" t="str">
        <f>I16</f>
        <v>ug/L</v>
      </c>
      <c r="V16" s="265">
        <f>S16*$F$6/A16*1</f>
        <v>1.0001083223249668E-9</v>
      </c>
      <c r="W16" s="197" t="s">
        <v>10</v>
      </c>
      <c r="Y16" s="199"/>
      <c r="Z16" s="199" t="s">
        <v>233</v>
      </c>
      <c r="AA16" s="199"/>
      <c r="AB16" s="199"/>
      <c r="AC16" s="197"/>
      <c r="AD16" s="200"/>
      <c r="AE16" s="201">
        <f>V16</f>
        <v>1.0001083223249668E-9</v>
      </c>
      <c r="AF16" s="199" t="s">
        <v>10</v>
      </c>
      <c r="AG16" s="197"/>
      <c r="AH16" s="199"/>
      <c r="AI16" s="209" t="s">
        <v>234</v>
      </c>
      <c r="AJ16" s="199"/>
      <c r="AK16" s="197" t="s">
        <v>239</v>
      </c>
      <c r="AL16" s="204">
        <v>0.1</v>
      </c>
      <c r="AM16" s="198">
        <v>0.45</v>
      </c>
      <c r="AN16" s="197" t="s">
        <v>230</v>
      </c>
      <c r="AP16" s="196"/>
    </row>
    <row r="17" spans="1:42" ht="8.4" customHeight="1" x14ac:dyDescent="0.25">
      <c r="C17" s="200" t="s">
        <v>412</v>
      </c>
      <c r="D17" s="199"/>
      <c r="E17" s="199"/>
      <c r="F17" s="199"/>
      <c r="G17" s="199"/>
      <c r="H17" s="199"/>
      <c r="I17" s="199"/>
      <c r="J17" s="206"/>
      <c r="K17" s="199"/>
      <c r="L17" s="199"/>
      <c r="M17" s="205"/>
      <c r="N17" s="199"/>
      <c r="O17" s="199"/>
      <c r="P17" s="199"/>
      <c r="Q17" s="198"/>
      <c r="R17" s="199"/>
      <c r="S17" s="198"/>
      <c r="T17" s="245"/>
      <c r="U17" s="244"/>
      <c r="V17" s="207"/>
      <c r="W17" s="197"/>
      <c r="Y17" s="199"/>
      <c r="Z17" s="199"/>
      <c r="AA17" s="199"/>
      <c r="AB17" s="199"/>
      <c r="AC17" s="197"/>
      <c r="AD17" s="200"/>
      <c r="AE17" s="205"/>
      <c r="AF17" s="199"/>
      <c r="AG17" s="197"/>
      <c r="AH17" s="199"/>
      <c r="AI17" s="199"/>
      <c r="AJ17" s="199"/>
      <c r="AK17" s="197"/>
      <c r="AL17" s="204"/>
      <c r="AM17" s="198"/>
      <c r="AN17" s="197"/>
      <c r="AP17" s="196"/>
    </row>
    <row r="18" spans="1:42" x14ac:dyDescent="0.25">
      <c r="A18" s="290">
        <v>100</v>
      </c>
      <c r="C18" s="200" t="s">
        <v>240</v>
      </c>
      <c r="D18" s="199"/>
      <c r="E18" s="63">
        <v>0</v>
      </c>
      <c r="F18" s="199" t="s">
        <v>399</v>
      </c>
      <c r="G18" s="199"/>
      <c r="H18" s="63">
        <v>0.02</v>
      </c>
      <c r="I18" s="199" t="s">
        <v>399</v>
      </c>
      <c r="J18" s="206" t="s">
        <v>413</v>
      </c>
      <c r="K18" s="228"/>
      <c r="L18" s="199" t="s">
        <v>10</v>
      </c>
      <c r="M18" s="227">
        <f>(K18*(A18*1))/($F$6)</f>
        <v>0</v>
      </c>
      <c r="N18" s="226" t="s">
        <v>399</v>
      </c>
      <c r="O18" s="202">
        <f>K18/V18</f>
        <v>0</v>
      </c>
      <c r="P18" s="199"/>
      <c r="Q18" s="198" t="s">
        <v>238</v>
      </c>
      <c r="R18" s="199"/>
      <c r="S18" s="198">
        <f>H18-E18</f>
        <v>0.02</v>
      </c>
      <c r="T18" s="245">
        <f>H18</f>
        <v>0.02</v>
      </c>
      <c r="U18" s="244" t="str">
        <f>I18</f>
        <v>ug/L</v>
      </c>
      <c r="V18" s="265">
        <f>S18*$F$6/A18*1</f>
        <v>7.5708199999999998E-11</v>
      </c>
      <c r="W18" s="197" t="s">
        <v>10</v>
      </c>
      <c r="Y18" s="199"/>
      <c r="Z18" s="199" t="s">
        <v>233</v>
      </c>
      <c r="AA18" s="199"/>
      <c r="AB18" s="199"/>
      <c r="AC18" s="197"/>
      <c r="AD18" s="200"/>
      <c r="AE18" s="201">
        <f>V18</f>
        <v>7.5708199999999998E-11</v>
      </c>
      <c r="AF18" s="199" t="s">
        <v>10</v>
      </c>
      <c r="AG18" s="197"/>
      <c r="AH18" s="199"/>
      <c r="AI18" s="209" t="s">
        <v>234</v>
      </c>
      <c r="AJ18" s="199"/>
      <c r="AK18" s="197" t="s">
        <v>239</v>
      </c>
      <c r="AL18" s="204">
        <v>0.1</v>
      </c>
      <c r="AM18" s="198">
        <v>0.45</v>
      </c>
      <c r="AN18" s="197" t="s">
        <v>230</v>
      </c>
      <c r="AP18" s="196"/>
    </row>
    <row r="19" spans="1:42" ht="8.4" customHeight="1" x14ac:dyDescent="0.25">
      <c r="C19" s="200"/>
      <c r="D19" s="199"/>
      <c r="E19" s="199"/>
      <c r="F19" s="199"/>
      <c r="G19" s="199"/>
      <c r="H19" s="199"/>
      <c r="I19" s="199"/>
      <c r="J19" s="206"/>
      <c r="K19" s="199"/>
      <c r="L19" s="199"/>
      <c r="M19" s="205"/>
      <c r="N19" s="199"/>
      <c r="O19" s="199"/>
      <c r="P19" s="199"/>
      <c r="Q19" s="198"/>
      <c r="R19" s="199"/>
      <c r="S19" s="198"/>
      <c r="T19" s="245"/>
      <c r="U19" s="244"/>
      <c r="V19" s="207"/>
      <c r="W19" s="197"/>
      <c r="Y19" s="199"/>
      <c r="Z19" s="199"/>
      <c r="AA19" s="199"/>
      <c r="AB19" s="199"/>
      <c r="AC19" s="197"/>
      <c r="AD19" s="200"/>
      <c r="AE19" s="205"/>
      <c r="AF19" s="199"/>
      <c r="AG19" s="197"/>
      <c r="AH19" s="199"/>
      <c r="AI19" s="199"/>
      <c r="AJ19" s="199"/>
      <c r="AK19" s="197"/>
      <c r="AL19" s="204"/>
      <c r="AM19" s="198"/>
      <c r="AN19" s="197"/>
      <c r="AP19" s="196"/>
    </row>
    <row r="20" spans="1:42" ht="14.4" x14ac:dyDescent="0.3">
      <c r="A20" s="290">
        <v>7.57</v>
      </c>
      <c r="C20" s="200" t="s">
        <v>241</v>
      </c>
      <c r="D20" s="199"/>
      <c r="E20" s="63">
        <v>0</v>
      </c>
      <c r="F20" s="199" t="s">
        <v>399</v>
      </c>
      <c r="G20" s="199"/>
      <c r="H20" s="63">
        <v>0.02</v>
      </c>
      <c r="I20" s="199" t="s">
        <v>399</v>
      </c>
      <c r="J20" s="206" t="s">
        <v>88</v>
      </c>
      <c r="K20" s="228"/>
      <c r="L20" s="199" t="s">
        <v>10</v>
      </c>
      <c r="M20" s="227">
        <f>(K20*(A20*1))/($F$6)</f>
        <v>0</v>
      </c>
      <c r="N20" s="226" t="s">
        <v>399</v>
      </c>
      <c r="O20" s="202">
        <f>K20/V20</f>
        <v>0</v>
      </c>
      <c r="P20" s="199"/>
      <c r="Q20" s="198" t="s">
        <v>238</v>
      </c>
      <c r="R20" s="199"/>
      <c r="S20" s="198">
        <f>H20-E20</f>
        <v>0.02</v>
      </c>
      <c r="T20" s="245">
        <f>H20</f>
        <v>0.02</v>
      </c>
      <c r="U20" s="244" t="str">
        <f>I20</f>
        <v>ug/L</v>
      </c>
      <c r="V20" s="265">
        <f>S20*$F$6/A20*1</f>
        <v>1.0001083223249668E-9</v>
      </c>
      <c r="W20" s="197" t="s">
        <v>10</v>
      </c>
      <c r="Y20" s="199"/>
      <c r="Z20" s="199" t="s">
        <v>233</v>
      </c>
      <c r="AA20" s="199"/>
      <c r="AB20" s="199"/>
      <c r="AC20" s="197"/>
      <c r="AD20" s="200"/>
      <c r="AE20" s="201">
        <f>V20</f>
        <v>1.0001083223249668E-9</v>
      </c>
      <c r="AF20" s="199" t="s">
        <v>10</v>
      </c>
      <c r="AG20" s="197"/>
      <c r="AH20" s="199"/>
      <c r="AI20" s="209" t="s">
        <v>234</v>
      </c>
      <c r="AJ20" s="199"/>
      <c r="AK20" s="197" t="s">
        <v>239</v>
      </c>
      <c r="AL20" s="204">
        <v>0.1</v>
      </c>
      <c r="AM20" s="198">
        <v>0.45</v>
      </c>
      <c r="AN20" s="197" t="s">
        <v>230</v>
      </c>
      <c r="AP20" s="196"/>
    </row>
    <row r="21" spans="1:42" ht="8.4" customHeight="1" x14ac:dyDescent="0.25">
      <c r="C21" s="200" t="s">
        <v>412</v>
      </c>
      <c r="D21" s="199"/>
      <c r="E21" s="199"/>
      <c r="F21" s="199"/>
      <c r="G21" s="199"/>
      <c r="H21" s="199"/>
      <c r="I21" s="199"/>
      <c r="J21" s="206"/>
      <c r="K21" s="199"/>
      <c r="L21" s="199"/>
      <c r="M21" s="205"/>
      <c r="N21" s="199"/>
      <c r="O21" s="199"/>
      <c r="P21" s="199"/>
      <c r="Q21" s="198"/>
      <c r="R21" s="199"/>
      <c r="S21" s="198"/>
      <c r="T21" s="245"/>
      <c r="U21" s="244"/>
      <c r="V21" s="207"/>
      <c r="W21" s="197"/>
      <c r="Y21" s="199"/>
      <c r="Z21" s="199"/>
      <c r="AA21" s="199"/>
      <c r="AB21" s="199"/>
      <c r="AC21" s="197"/>
      <c r="AD21" s="200"/>
      <c r="AE21" s="205"/>
      <c r="AF21" s="199"/>
      <c r="AG21" s="197"/>
      <c r="AH21" s="199"/>
      <c r="AI21" s="199"/>
      <c r="AJ21" s="199"/>
      <c r="AK21" s="197"/>
      <c r="AL21" s="204"/>
      <c r="AM21" s="198"/>
      <c r="AN21" s="197"/>
      <c r="AP21" s="196"/>
    </row>
    <row r="22" spans="1:42" x14ac:dyDescent="0.25">
      <c r="A22" s="290">
        <v>101</v>
      </c>
      <c r="C22" s="200" t="s">
        <v>242</v>
      </c>
      <c r="D22" s="199"/>
      <c r="E22" s="63">
        <v>0</v>
      </c>
      <c r="F22" s="199" t="s">
        <v>399</v>
      </c>
      <c r="G22" s="199"/>
      <c r="H22" s="63">
        <v>0.02</v>
      </c>
      <c r="I22" s="199" t="s">
        <v>399</v>
      </c>
      <c r="J22" s="206" t="s">
        <v>88</v>
      </c>
      <c r="K22" s="228"/>
      <c r="L22" s="199" t="s">
        <v>10</v>
      </c>
      <c r="M22" s="227">
        <f>(K22*(A22*1))/($F$6)</f>
        <v>0</v>
      </c>
      <c r="N22" s="226" t="s">
        <v>399</v>
      </c>
      <c r="O22" s="202">
        <f>K22/V22</f>
        <v>0</v>
      </c>
      <c r="P22" s="199"/>
      <c r="Q22" s="198" t="s">
        <v>238</v>
      </c>
      <c r="R22" s="199"/>
      <c r="S22" s="198">
        <f>H22-E22</f>
        <v>0.02</v>
      </c>
      <c r="T22" s="245">
        <f>H22</f>
        <v>0.02</v>
      </c>
      <c r="U22" s="244" t="str">
        <f>I22</f>
        <v>ug/L</v>
      </c>
      <c r="V22" s="265">
        <f>S22*$F$6/A22*1</f>
        <v>7.4958613861386133E-11</v>
      </c>
      <c r="W22" s="197" t="s">
        <v>10</v>
      </c>
      <c r="Y22" s="199"/>
      <c r="Z22" s="199" t="s">
        <v>233</v>
      </c>
      <c r="AA22" s="199"/>
      <c r="AB22" s="199"/>
      <c r="AC22" s="197"/>
      <c r="AD22" s="200"/>
      <c r="AE22" s="201">
        <f>V22</f>
        <v>7.4958613861386133E-11</v>
      </c>
      <c r="AF22" s="199" t="s">
        <v>10</v>
      </c>
      <c r="AG22" s="197"/>
      <c r="AH22" s="199"/>
      <c r="AI22" s="209" t="s">
        <v>234</v>
      </c>
      <c r="AJ22" s="199"/>
      <c r="AK22" s="197" t="s">
        <v>239</v>
      </c>
      <c r="AL22" s="204">
        <v>0.1</v>
      </c>
      <c r="AM22" s="198">
        <v>0.45</v>
      </c>
      <c r="AN22" s="197" t="s">
        <v>230</v>
      </c>
      <c r="AP22" s="196"/>
    </row>
    <row r="23" spans="1:42" ht="8.4" customHeight="1" x14ac:dyDescent="0.25">
      <c r="C23" s="200"/>
      <c r="D23" s="199"/>
      <c r="E23" s="199"/>
      <c r="F23" s="199"/>
      <c r="G23" s="199"/>
      <c r="H23" s="199"/>
      <c r="I23" s="199"/>
      <c r="J23" s="206"/>
      <c r="K23" s="199"/>
      <c r="L23" s="199"/>
      <c r="M23" s="205"/>
      <c r="N23" s="199"/>
      <c r="O23" s="199"/>
      <c r="P23" s="199"/>
      <c r="Q23" s="198"/>
      <c r="R23" s="199"/>
      <c r="S23" s="198"/>
      <c r="T23" s="245"/>
      <c r="U23" s="244"/>
      <c r="V23" s="207"/>
      <c r="W23" s="197"/>
      <c r="Y23" s="199"/>
      <c r="Z23" s="199"/>
      <c r="AA23" s="199"/>
      <c r="AB23" s="199"/>
      <c r="AC23" s="197"/>
      <c r="AD23" s="200"/>
      <c r="AE23" s="205"/>
      <c r="AF23" s="199"/>
      <c r="AG23" s="197"/>
      <c r="AH23" s="199"/>
      <c r="AI23" s="199"/>
      <c r="AJ23" s="199"/>
      <c r="AK23" s="197"/>
      <c r="AL23" s="204"/>
      <c r="AM23" s="198"/>
      <c r="AN23" s="197"/>
      <c r="AP23" s="196"/>
    </row>
    <row r="24" spans="1:42" ht="14.4" x14ac:dyDescent="0.3">
      <c r="A24" s="290">
        <v>3.7879999999999998</v>
      </c>
      <c r="C24" s="200" t="s">
        <v>243</v>
      </c>
      <c r="D24" s="199"/>
      <c r="E24" s="63">
        <v>0</v>
      </c>
      <c r="F24" s="199" t="s">
        <v>399</v>
      </c>
      <c r="G24" s="199"/>
      <c r="H24" s="63">
        <v>0.01</v>
      </c>
      <c r="I24" s="199" t="s">
        <v>399</v>
      </c>
      <c r="J24" s="206" t="s">
        <v>89</v>
      </c>
      <c r="K24" s="228"/>
      <c r="L24" s="199" t="s">
        <v>10</v>
      </c>
      <c r="M24" s="227">
        <f>(K24*(A24*1))/($F$6)</f>
        <v>0</v>
      </c>
      <c r="N24" s="226" t="s">
        <v>399</v>
      </c>
      <c r="O24" s="202">
        <f>K24/V24</f>
        <v>0</v>
      </c>
      <c r="P24" s="199"/>
      <c r="Q24" s="198" t="s">
        <v>244</v>
      </c>
      <c r="R24" s="199"/>
      <c r="S24" s="198">
        <f>H24-E24</f>
        <v>0.01</v>
      </c>
      <c r="T24" s="245">
        <f>H24</f>
        <v>0.01</v>
      </c>
      <c r="U24" s="244" t="str">
        <f>I24</f>
        <v>ug/L</v>
      </c>
      <c r="V24" s="265">
        <f>S24*$F$6/A24*1</f>
        <v>9.9931626187961978E-10</v>
      </c>
      <c r="W24" s="197" t="s">
        <v>10</v>
      </c>
      <c r="Y24" s="199"/>
      <c r="Z24" s="199" t="s">
        <v>233</v>
      </c>
      <c r="AA24" s="199"/>
      <c r="AB24" s="199"/>
      <c r="AC24" s="197"/>
      <c r="AD24" s="200"/>
      <c r="AE24" s="201">
        <f>V24</f>
        <v>9.9931626187961978E-10</v>
      </c>
      <c r="AF24" s="199" t="s">
        <v>10</v>
      </c>
      <c r="AG24" s="197"/>
      <c r="AH24" s="199"/>
      <c r="AI24" s="209" t="s">
        <v>234</v>
      </c>
      <c r="AJ24" s="199"/>
      <c r="AK24" s="197" t="s">
        <v>245</v>
      </c>
      <c r="AL24" s="204"/>
      <c r="AM24" s="198" t="s">
        <v>246</v>
      </c>
      <c r="AN24" s="197" t="s">
        <v>230</v>
      </c>
      <c r="AP24" s="196"/>
    </row>
    <row r="25" spans="1:42" ht="8.4" customHeight="1" x14ac:dyDescent="0.25">
      <c r="C25" s="200" t="s">
        <v>412</v>
      </c>
      <c r="D25" s="199"/>
      <c r="E25" s="199"/>
      <c r="F25" s="199"/>
      <c r="G25" s="199"/>
      <c r="H25" s="199"/>
      <c r="I25" s="199"/>
      <c r="J25" s="206"/>
      <c r="K25" s="199"/>
      <c r="L25" s="199"/>
      <c r="M25" s="205"/>
      <c r="N25" s="199"/>
      <c r="O25" s="199"/>
      <c r="P25" s="199"/>
      <c r="Q25" s="198"/>
      <c r="R25" s="199"/>
      <c r="S25" s="198"/>
      <c r="T25" s="245"/>
      <c r="U25" s="244"/>
      <c r="V25" s="207"/>
      <c r="W25" s="197"/>
      <c r="Y25" s="199"/>
      <c r="Z25" s="199"/>
      <c r="AA25" s="199"/>
      <c r="AB25" s="199"/>
      <c r="AC25" s="197"/>
      <c r="AD25" s="200"/>
      <c r="AE25" s="205"/>
      <c r="AF25" s="199"/>
      <c r="AG25" s="197"/>
      <c r="AH25" s="199"/>
      <c r="AI25" s="199"/>
      <c r="AJ25" s="199"/>
      <c r="AK25" s="197"/>
      <c r="AL25" s="204"/>
      <c r="AM25" s="198"/>
      <c r="AN25" s="197"/>
      <c r="AP25" s="196"/>
    </row>
    <row r="26" spans="1:42" x14ac:dyDescent="0.25">
      <c r="A26" s="290">
        <v>108</v>
      </c>
      <c r="C26" s="200" t="s">
        <v>247</v>
      </c>
      <c r="D26" s="199"/>
      <c r="E26" s="63">
        <v>0</v>
      </c>
      <c r="F26" s="199" t="s">
        <v>399</v>
      </c>
      <c r="G26" s="199"/>
      <c r="H26" s="63">
        <v>0.01</v>
      </c>
      <c r="I26" s="199" t="s">
        <v>399</v>
      </c>
      <c r="J26" s="206" t="s">
        <v>89</v>
      </c>
      <c r="K26" s="228"/>
      <c r="L26" s="199" t="s">
        <v>10</v>
      </c>
      <c r="M26" s="227">
        <f>(K26*(A26*1))/($F$6)</f>
        <v>0</v>
      </c>
      <c r="N26" s="226" t="s">
        <v>399</v>
      </c>
      <c r="O26" s="202">
        <f>K26/V26</f>
        <v>0</v>
      </c>
      <c r="P26" s="199"/>
      <c r="Q26" s="198" t="s">
        <v>244</v>
      </c>
      <c r="R26" s="199"/>
      <c r="S26" s="198">
        <f>H26-E26</f>
        <v>0.01</v>
      </c>
      <c r="T26" s="245">
        <f>H26</f>
        <v>0.01</v>
      </c>
      <c r="U26" s="244" t="str">
        <f>I26</f>
        <v>ug/L</v>
      </c>
      <c r="V26" s="265">
        <f>S26*$F$6/A26*1</f>
        <v>3.5050092592592591E-11</v>
      </c>
      <c r="W26" s="197" t="s">
        <v>10</v>
      </c>
      <c r="Y26" s="199"/>
      <c r="Z26" s="199" t="s">
        <v>233</v>
      </c>
      <c r="AA26" s="199"/>
      <c r="AB26" s="199"/>
      <c r="AC26" s="197"/>
      <c r="AD26" s="200"/>
      <c r="AE26" s="201">
        <f>V26</f>
        <v>3.5050092592592591E-11</v>
      </c>
      <c r="AF26" s="199" t="s">
        <v>10</v>
      </c>
      <c r="AG26" s="197"/>
      <c r="AH26" s="199"/>
      <c r="AI26" s="209" t="s">
        <v>234</v>
      </c>
      <c r="AJ26" s="199"/>
      <c r="AK26" s="197" t="s">
        <v>245</v>
      </c>
      <c r="AL26" s="204"/>
      <c r="AM26" s="198" t="s">
        <v>246</v>
      </c>
      <c r="AN26" s="197" t="s">
        <v>230</v>
      </c>
      <c r="AP26" s="196"/>
    </row>
    <row r="27" spans="1:42" ht="8.4" customHeight="1" x14ac:dyDescent="0.25">
      <c r="C27" s="200" t="s">
        <v>412</v>
      </c>
      <c r="D27" s="199"/>
      <c r="E27" s="199"/>
      <c r="F27" s="199"/>
      <c r="G27" s="199"/>
      <c r="H27" s="199"/>
      <c r="I27" s="199"/>
      <c r="J27" s="206"/>
      <c r="K27" s="199"/>
      <c r="L27" s="199"/>
      <c r="M27" s="205"/>
      <c r="N27" s="199"/>
      <c r="O27" s="199"/>
      <c r="P27" s="199"/>
      <c r="Q27" s="198"/>
      <c r="R27" s="199"/>
      <c r="S27" s="198"/>
      <c r="T27" s="245"/>
      <c r="U27" s="244"/>
      <c r="V27" s="207"/>
      <c r="W27" s="197"/>
      <c r="Y27" s="199"/>
      <c r="Z27" s="199"/>
      <c r="AA27" s="199"/>
      <c r="AB27" s="199"/>
      <c r="AC27" s="197"/>
      <c r="AD27" s="200"/>
      <c r="AE27" s="205"/>
      <c r="AF27" s="199"/>
      <c r="AG27" s="197"/>
      <c r="AH27" s="199"/>
      <c r="AI27" s="199"/>
      <c r="AJ27" s="199"/>
      <c r="AK27" s="197"/>
      <c r="AL27" s="204"/>
      <c r="AM27" s="198"/>
      <c r="AN27" s="197"/>
      <c r="AP27" s="196"/>
    </row>
    <row r="28" spans="1:42" x14ac:dyDescent="0.25">
      <c r="A28" s="290">
        <v>1080</v>
      </c>
      <c r="C28" s="200" t="s">
        <v>579</v>
      </c>
      <c r="D28" s="199"/>
      <c r="E28" s="63">
        <v>0</v>
      </c>
      <c r="F28" s="199" t="s">
        <v>399</v>
      </c>
      <c r="G28" s="199"/>
      <c r="H28" s="63">
        <v>0.01</v>
      </c>
      <c r="I28" s="199" t="s">
        <v>399</v>
      </c>
      <c r="J28" s="206" t="s">
        <v>89</v>
      </c>
      <c r="K28" s="228"/>
      <c r="L28" s="199" t="s">
        <v>10</v>
      </c>
      <c r="M28" s="227">
        <f>(K28*(A28*1))/($F$6)</f>
        <v>0</v>
      </c>
      <c r="N28" s="226" t="s">
        <v>399</v>
      </c>
      <c r="O28" s="202">
        <f>K28/V28</f>
        <v>0</v>
      </c>
      <c r="P28" s="199"/>
      <c r="Q28" s="198" t="s">
        <v>244</v>
      </c>
      <c r="R28" s="199"/>
      <c r="S28" s="198">
        <f>H28-E28</f>
        <v>0.01</v>
      </c>
      <c r="T28" s="245">
        <f>H28</f>
        <v>0.01</v>
      </c>
      <c r="U28" s="244" t="str">
        <f>I28</f>
        <v>ug/L</v>
      </c>
      <c r="V28" s="265">
        <f>S28*$F$6/A28*1</f>
        <v>3.5050092592592588E-12</v>
      </c>
      <c r="W28" s="197" t="s">
        <v>10</v>
      </c>
      <c r="Y28" s="199"/>
      <c r="Z28" s="199" t="s">
        <v>233</v>
      </c>
      <c r="AA28" s="199"/>
      <c r="AB28" s="199"/>
      <c r="AC28" s="197"/>
      <c r="AD28" s="200"/>
      <c r="AE28" s="201">
        <f>V28</f>
        <v>3.5050092592592588E-12</v>
      </c>
      <c r="AF28" s="199" t="s">
        <v>10</v>
      </c>
      <c r="AG28" s="197"/>
      <c r="AH28" s="199"/>
      <c r="AI28" s="209" t="s">
        <v>234</v>
      </c>
      <c r="AJ28" s="199"/>
      <c r="AK28" s="197" t="s">
        <v>245</v>
      </c>
      <c r="AL28" s="204"/>
      <c r="AM28" s="198" t="s">
        <v>246</v>
      </c>
      <c r="AN28" s="197" t="s">
        <v>230</v>
      </c>
      <c r="AP28" s="196"/>
    </row>
    <row r="29" spans="1:42" ht="8.4" customHeight="1" x14ac:dyDescent="0.25">
      <c r="C29" s="200"/>
      <c r="D29" s="199"/>
      <c r="E29" s="199"/>
      <c r="F29" s="199"/>
      <c r="G29" s="199"/>
      <c r="H29" s="199"/>
      <c r="I29" s="199"/>
      <c r="J29" s="206"/>
      <c r="K29" s="199"/>
      <c r="L29" s="199"/>
      <c r="M29" s="205"/>
      <c r="N29" s="199"/>
      <c r="O29" s="199"/>
      <c r="P29" s="199"/>
      <c r="Q29" s="198"/>
      <c r="R29" s="199"/>
      <c r="S29" s="198"/>
      <c r="T29" s="245"/>
      <c r="U29" s="244"/>
      <c r="V29" s="207"/>
      <c r="W29" s="197"/>
      <c r="Y29" s="199"/>
      <c r="Z29" s="199"/>
      <c r="AA29" s="199"/>
      <c r="AB29" s="199"/>
      <c r="AC29" s="197"/>
      <c r="AD29" s="200"/>
      <c r="AE29" s="205"/>
      <c r="AF29" s="199"/>
      <c r="AG29" s="197"/>
      <c r="AH29" s="199"/>
      <c r="AI29" s="199"/>
      <c r="AJ29" s="199"/>
      <c r="AK29" s="197"/>
      <c r="AL29" s="204"/>
      <c r="AM29" s="198"/>
      <c r="AN29" s="197"/>
      <c r="AP29" s="196"/>
    </row>
    <row r="30" spans="1:42" x14ac:dyDescent="0.25">
      <c r="A30" s="290">
        <v>7.57</v>
      </c>
      <c r="C30" s="266" t="s">
        <v>388</v>
      </c>
      <c r="D30" s="199"/>
      <c r="E30" s="63">
        <v>0</v>
      </c>
      <c r="F30" s="199" t="s">
        <v>399</v>
      </c>
      <c r="G30" s="199"/>
      <c r="H30" s="63">
        <v>0.02</v>
      </c>
      <c r="I30" s="199" t="s">
        <v>399</v>
      </c>
      <c r="J30" s="206" t="s">
        <v>91</v>
      </c>
      <c r="K30" s="228"/>
      <c r="L30" s="199" t="s">
        <v>10</v>
      </c>
      <c r="M30" s="227">
        <f>(K30*(A30*1))/($F$6)</f>
        <v>0</v>
      </c>
      <c r="N30" s="226" t="s">
        <v>399</v>
      </c>
      <c r="O30" s="202">
        <f>K30/V30</f>
        <v>0</v>
      </c>
      <c r="P30" s="199"/>
      <c r="Q30" s="198" t="s">
        <v>238</v>
      </c>
      <c r="R30" s="199"/>
      <c r="S30" s="198">
        <f>H30-E30</f>
        <v>0.02</v>
      </c>
      <c r="T30" s="245">
        <f>H30</f>
        <v>0.02</v>
      </c>
      <c r="U30" s="244" t="str">
        <f>I30</f>
        <v>ug/L</v>
      </c>
      <c r="V30" s="265">
        <f>S30*$F$6/A30*1</f>
        <v>1.0001083223249668E-9</v>
      </c>
      <c r="W30" s="197" t="s">
        <v>10</v>
      </c>
      <c r="Y30" s="199"/>
      <c r="Z30" s="199" t="s">
        <v>233</v>
      </c>
      <c r="AA30" s="199"/>
      <c r="AB30" s="199"/>
      <c r="AC30" s="197"/>
      <c r="AD30" s="200"/>
      <c r="AE30" s="201">
        <f>V30</f>
        <v>1.0001083223249668E-9</v>
      </c>
      <c r="AF30" s="199" t="s">
        <v>10</v>
      </c>
      <c r="AG30" s="197"/>
      <c r="AH30" s="199"/>
      <c r="AI30" s="209" t="s">
        <v>234</v>
      </c>
      <c r="AJ30" s="199"/>
      <c r="AK30" s="197" t="s">
        <v>239</v>
      </c>
      <c r="AL30" s="204">
        <v>0.1</v>
      </c>
      <c r="AM30" s="198">
        <v>0.45</v>
      </c>
      <c r="AN30" s="197" t="s">
        <v>230</v>
      </c>
      <c r="AP30" s="196"/>
    </row>
    <row r="31" spans="1:42" ht="8.4" customHeight="1" x14ac:dyDescent="0.25">
      <c r="C31" s="200" t="s">
        <v>412</v>
      </c>
      <c r="D31" s="199"/>
      <c r="E31" s="199"/>
      <c r="F31" s="199"/>
      <c r="G31" s="199"/>
      <c r="H31" s="199"/>
      <c r="I31" s="199"/>
      <c r="J31" s="206"/>
      <c r="K31" s="199"/>
      <c r="L31" s="199"/>
      <c r="M31" s="205"/>
      <c r="N31" s="199"/>
      <c r="O31" s="199"/>
      <c r="P31" s="199"/>
      <c r="Q31" s="198"/>
      <c r="R31" s="199"/>
      <c r="S31" s="198"/>
      <c r="T31" s="245"/>
      <c r="U31" s="244"/>
      <c r="V31" s="207"/>
      <c r="W31" s="197"/>
      <c r="Y31" s="199"/>
      <c r="Z31" s="199"/>
      <c r="AA31" s="199"/>
      <c r="AB31" s="199"/>
      <c r="AC31" s="197"/>
      <c r="AD31" s="200"/>
      <c r="AE31" s="205"/>
      <c r="AF31" s="199"/>
      <c r="AG31" s="197"/>
      <c r="AH31" s="199"/>
      <c r="AI31" s="199"/>
      <c r="AJ31" s="199"/>
      <c r="AK31" s="197"/>
      <c r="AL31" s="204"/>
      <c r="AM31" s="198"/>
      <c r="AN31" s="197"/>
      <c r="AP31" s="196"/>
    </row>
    <row r="32" spans="1:42" x14ac:dyDescent="0.25">
      <c r="A32" s="290">
        <v>100</v>
      </c>
      <c r="C32" s="200" t="s">
        <v>387</v>
      </c>
      <c r="D32" s="199"/>
      <c r="E32" s="63">
        <v>0</v>
      </c>
      <c r="F32" s="199" t="s">
        <v>399</v>
      </c>
      <c r="G32" s="199"/>
      <c r="H32" s="63">
        <v>0.02</v>
      </c>
      <c r="I32" s="199" t="s">
        <v>399</v>
      </c>
      <c r="J32" s="206" t="s">
        <v>91</v>
      </c>
      <c r="K32" s="228"/>
      <c r="L32" s="199" t="s">
        <v>10</v>
      </c>
      <c r="M32" s="227">
        <f>(K32*(A32*1))/($F$6)</f>
        <v>0</v>
      </c>
      <c r="N32" s="226" t="s">
        <v>399</v>
      </c>
      <c r="O32" s="202">
        <f>K32/V32</f>
        <v>0</v>
      </c>
      <c r="P32" s="199"/>
      <c r="Q32" s="198" t="s">
        <v>238</v>
      </c>
      <c r="R32" s="199"/>
      <c r="S32" s="198">
        <f>H32-E32</f>
        <v>0.02</v>
      </c>
      <c r="T32" s="245">
        <f>H32</f>
        <v>0.02</v>
      </c>
      <c r="U32" s="244" t="str">
        <f>I32</f>
        <v>ug/L</v>
      </c>
      <c r="V32" s="265">
        <f>S32*$F$6/A32*1</f>
        <v>7.5708199999999998E-11</v>
      </c>
      <c r="W32" s="197" t="s">
        <v>10</v>
      </c>
      <c r="Y32" s="199"/>
      <c r="Z32" s="199" t="s">
        <v>233</v>
      </c>
      <c r="AA32" s="199"/>
      <c r="AB32" s="199"/>
      <c r="AC32" s="197"/>
      <c r="AD32" s="200"/>
      <c r="AE32" s="201">
        <f>V32</f>
        <v>7.5708199999999998E-11</v>
      </c>
      <c r="AF32" s="199" t="s">
        <v>10</v>
      </c>
      <c r="AG32" s="197"/>
      <c r="AH32" s="199"/>
      <c r="AI32" s="209" t="s">
        <v>234</v>
      </c>
      <c r="AJ32" s="199"/>
      <c r="AK32" s="197" t="s">
        <v>239</v>
      </c>
      <c r="AL32" s="204">
        <v>0.1</v>
      </c>
      <c r="AM32" s="198">
        <v>0.45</v>
      </c>
      <c r="AN32" s="197" t="s">
        <v>230</v>
      </c>
      <c r="AP32" s="196"/>
    </row>
    <row r="33" spans="1:42" ht="8.4" customHeight="1" x14ac:dyDescent="0.25">
      <c r="C33" s="200"/>
      <c r="D33" s="199"/>
      <c r="E33" s="199"/>
      <c r="F33" s="199"/>
      <c r="G33" s="199"/>
      <c r="H33" s="199"/>
      <c r="I33" s="199"/>
      <c r="J33" s="206"/>
      <c r="K33" s="199"/>
      <c r="L33" s="199"/>
      <c r="M33" s="205"/>
      <c r="N33" s="199"/>
      <c r="O33" s="199"/>
      <c r="P33" s="199"/>
      <c r="Q33" s="198"/>
      <c r="R33" s="199"/>
      <c r="S33" s="198"/>
      <c r="T33" s="264"/>
      <c r="U33" s="198"/>
      <c r="V33" s="207"/>
      <c r="W33" s="197"/>
      <c r="Y33" s="199"/>
      <c r="Z33" s="199"/>
      <c r="AA33" s="199"/>
      <c r="AB33" s="199"/>
      <c r="AC33" s="197"/>
      <c r="AD33" s="200"/>
      <c r="AE33" s="205"/>
      <c r="AF33" s="199"/>
      <c r="AG33" s="197"/>
      <c r="AH33" s="199"/>
      <c r="AI33" s="199"/>
      <c r="AJ33" s="199"/>
      <c r="AK33" s="197"/>
      <c r="AL33" s="204"/>
      <c r="AM33" s="198"/>
      <c r="AN33" s="197"/>
      <c r="AP33" s="196"/>
    </row>
    <row r="34" spans="1:42" x14ac:dyDescent="0.25">
      <c r="A34" s="290">
        <v>8000</v>
      </c>
      <c r="C34" s="200" t="s">
        <v>411</v>
      </c>
      <c r="D34" s="199"/>
      <c r="E34" s="63">
        <v>0</v>
      </c>
      <c r="F34" s="199" t="s">
        <v>399</v>
      </c>
      <c r="G34" s="199"/>
      <c r="H34" s="63">
        <v>21.13</v>
      </c>
      <c r="I34" s="199" t="s">
        <v>399</v>
      </c>
      <c r="J34" s="206" t="s">
        <v>410</v>
      </c>
      <c r="K34" s="228"/>
      <c r="L34" s="199" t="s">
        <v>10</v>
      </c>
      <c r="M34" s="227">
        <f>(K34*(A34*1))/($F$6)</f>
        <v>0</v>
      </c>
      <c r="N34" s="226" t="s">
        <v>399</v>
      </c>
      <c r="O34" s="202" t="s">
        <v>409</v>
      </c>
      <c r="P34" s="199"/>
      <c r="Q34" s="198" t="s">
        <v>252</v>
      </c>
      <c r="R34" s="199"/>
      <c r="S34" s="198"/>
      <c r="T34" s="263" t="s">
        <v>408</v>
      </c>
      <c r="U34" s="244"/>
      <c r="V34" s="207"/>
      <c r="W34" s="197"/>
      <c r="Y34" s="199"/>
      <c r="Z34" s="199" t="s">
        <v>233</v>
      </c>
      <c r="AA34" s="199"/>
      <c r="AB34" s="199"/>
      <c r="AC34" s="197"/>
      <c r="AD34" s="200"/>
      <c r="AE34" s="201">
        <f>V34</f>
        <v>0</v>
      </c>
      <c r="AF34" s="199" t="s">
        <v>10</v>
      </c>
      <c r="AG34" s="197"/>
      <c r="AH34" s="199"/>
      <c r="AI34" s="209" t="s">
        <v>234</v>
      </c>
      <c r="AJ34" s="199"/>
      <c r="AK34" s="197" t="s">
        <v>253</v>
      </c>
      <c r="AL34" s="204">
        <v>0.05</v>
      </c>
      <c r="AM34" s="198">
        <v>0.1</v>
      </c>
      <c r="AN34" s="197" t="s">
        <v>230</v>
      </c>
      <c r="AP34" s="196"/>
    </row>
    <row r="35" spans="1:42" ht="8.4" customHeight="1" thickBot="1" x14ac:dyDescent="0.3">
      <c r="C35" s="193"/>
      <c r="D35" s="192"/>
      <c r="E35" s="192"/>
      <c r="F35" s="192"/>
      <c r="G35" s="192"/>
      <c r="H35" s="192"/>
      <c r="I35" s="192"/>
      <c r="J35" s="195"/>
      <c r="K35" s="192"/>
      <c r="L35" s="192"/>
      <c r="M35" s="192"/>
      <c r="N35" s="192"/>
      <c r="O35" s="192"/>
      <c r="P35" s="192"/>
      <c r="Q35" s="190"/>
      <c r="R35" s="192"/>
      <c r="S35" s="190"/>
      <c r="T35" s="243"/>
      <c r="U35" s="190"/>
      <c r="V35" s="194"/>
      <c r="W35" s="189"/>
      <c r="Y35" s="192"/>
      <c r="Z35" s="192"/>
      <c r="AA35" s="192"/>
      <c r="AB35" s="192"/>
      <c r="AC35" s="189"/>
      <c r="AD35" s="193"/>
      <c r="AE35" s="194"/>
      <c r="AF35" s="192"/>
      <c r="AG35" s="189"/>
      <c r="AH35" s="192"/>
      <c r="AI35" s="192"/>
      <c r="AJ35" s="192"/>
      <c r="AK35" s="189"/>
      <c r="AL35" s="191"/>
      <c r="AM35" s="190"/>
      <c r="AN35" s="189"/>
      <c r="AP35" s="188"/>
    </row>
    <row r="36" spans="1:42" ht="8.4" customHeight="1" thickBot="1" x14ac:dyDescent="0.3">
      <c r="AK36" s="63"/>
    </row>
    <row r="37" spans="1:42" ht="28.2" customHeight="1" thickBot="1" x14ac:dyDescent="0.4">
      <c r="C37" s="234" t="s">
        <v>407</v>
      </c>
      <c r="D37" s="232"/>
      <c r="E37" s="231"/>
      <c r="F37" s="231"/>
      <c r="G37" s="232"/>
      <c r="H37" s="232"/>
      <c r="I37" s="232"/>
      <c r="J37" s="233"/>
      <c r="K37" s="232"/>
      <c r="L37" s="232"/>
      <c r="M37" s="231"/>
      <c r="N37" s="220"/>
      <c r="O37" s="220"/>
      <c r="P37" s="220"/>
      <c r="Q37" s="229"/>
      <c r="R37" s="229"/>
      <c r="S37" s="222"/>
      <c r="T37" s="222"/>
      <c r="U37" s="222"/>
      <c r="V37" s="221"/>
      <c r="W37" s="219"/>
      <c r="Y37" s="378" t="s">
        <v>201</v>
      </c>
      <c r="Z37" s="379"/>
      <c r="AA37" s="379"/>
      <c r="AB37" s="379"/>
      <c r="AC37" s="379"/>
      <c r="AD37" s="379"/>
      <c r="AE37" s="379"/>
      <c r="AF37" s="379"/>
      <c r="AG37" s="380"/>
      <c r="AH37" s="220"/>
      <c r="AI37" s="392" t="s">
        <v>202</v>
      </c>
      <c r="AJ37" s="392"/>
      <c r="AK37" s="393"/>
      <c r="AL37" s="229"/>
      <c r="AM37" s="222"/>
      <c r="AN37" s="219"/>
      <c r="AP37" s="230"/>
    </row>
    <row r="38" spans="1:42" ht="29.4" customHeight="1" thickBot="1" x14ac:dyDescent="0.3">
      <c r="C38" s="217"/>
      <c r="D38" s="215"/>
      <c r="E38" s="262"/>
      <c r="F38" s="215"/>
      <c r="G38" s="215"/>
      <c r="H38" s="212"/>
      <c r="I38" s="215"/>
      <c r="J38" s="216"/>
      <c r="K38" s="262"/>
      <c r="L38" s="215"/>
      <c r="M38" s="262"/>
      <c r="N38" s="215"/>
      <c r="O38" s="212"/>
      <c r="P38" s="215"/>
      <c r="Q38" s="211"/>
      <c r="R38" s="215"/>
      <c r="S38" s="214"/>
      <c r="T38" s="389" t="s">
        <v>406</v>
      </c>
      <c r="U38" s="390"/>
      <c r="V38" s="390"/>
      <c r="W38" s="391"/>
      <c r="X38" s="261"/>
      <c r="Y38" s="375"/>
      <c r="Z38" s="375"/>
      <c r="AA38" s="375"/>
      <c r="AB38" s="381"/>
      <c r="AC38" s="382"/>
      <c r="AD38" s="260"/>
      <c r="AE38" s="259"/>
      <c r="AF38" s="258"/>
      <c r="AG38" s="257"/>
      <c r="AH38" s="192"/>
      <c r="AI38" s="212"/>
      <c r="AJ38" s="215"/>
      <c r="AK38" s="239"/>
      <c r="AL38" s="212"/>
      <c r="AM38" s="211"/>
      <c r="AN38" s="239"/>
      <c r="AP38" s="196"/>
    </row>
    <row r="39" spans="1:42" ht="40.049999999999997" customHeight="1" thickBot="1" x14ac:dyDescent="0.3">
      <c r="A39" s="290" t="s">
        <v>203</v>
      </c>
      <c r="C39" s="217" t="s">
        <v>204</v>
      </c>
      <c r="D39" s="215"/>
      <c r="E39" s="215" t="s">
        <v>227</v>
      </c>
      <c r="F39" s="215" t="s">
        <v>206</v>
      </c>
      <c r="G39" s="215"/>
      <c r="H39" s="215" t="s">
        <v>228</v>
      </c>
      <c r="I39" s="215" t="s">
        <v>206</v>
      </c>
      <c r="J39" s="375" t="s">
        <v>398</v>
      </c>
      <c r="K39" s="375"/>
      <c r="L39" s="375"/>
      <c r="M39" s="375" t="s">
        <v>397</v>
      </c>
      <c r="N39" s="375"/>
      <c r="O39" s="375" t="s">
        <v>396</v>
      </c>
      <c r="P39" s="375"/>
      <c r="Q39" s="211" t="s">
        <v>208</v>
      </c>
      <c r="R39" s="215"/>
      <c r="S39" s="214" t="s">
        <v>209</v>
      </c>
      <c r="T39" s="386" t="s">
        <v>405</v>
      </c>
      <c r="U39" s="376"/>
      <c r="V39" s="376" t="s">
        <v>404</v>
      </c>
      <c r="W39" s="377"/>
      <c r="Y39" s="374" t="s">
        <v>211</v>
      </c>
      <c r="Z39" s="375"/>
      <c r="AA39" s="375"/>
      <c r="AB39" s="381" t="s">
        <v>212</v>
      </c>
      <c r="AC39" s="382"/>
      <c r="AD39" s="241"/>
      <c r="AE39" s="242" t="s">
        <v>229</v>
      </c>
      <c r="AF39" s="241"/>
      <c r="AG39" s="240"/>
      <c r="AH39" s="192"/>
      <c r="AI39" s="212" t="s">
        <v>214</v>
      </c>
      <c r="AJ39" s="215"/>
      <c r="AK39" s="239" t="s">
        <v>215</v>
      </c>
      <c r="AL39" s="212" t="s">
        <v>216</v>
      </c>
      <c r="AM39" s="211" t="s">
        <v>208</v>
      </c>
      <c r="AN39" s="239" t="s">
        <v>206</v>
      </c>
      <c r="AP39" s="196"/>
    </row>
    <row r="40" spans="1:42" ht="4.95" customHeight="1" x14ac:dyDescent="0.25">
      <c r="C40" s="200"/>
      <c r="D40" s="199"/>
      <c r="E40" s="199"/>
      <c r="F40" s="199"/>
      <c r="G40" s="199"/>
      <c r="H40" s="199"/>
      <c r="I40" s="199"/>
      <c r="J40" s="206"/>
      <c r="K40" s="199"/>
      <c r="L40" s="199"/>
      <c r="M40" s="199"/>
      <c r="N40" s="199"/>
      <c r="O40" s="199"/>
      <c r="P40" s="199"/>
      <c r="Q40" s="198"/>
      <c r="R40" s="199"/>
      <c r="S40" s="198"/>
      <c r="T40" s="256"/>
      <c r="U40" s="222"/>
      <c r="V40" s="221"/>
      <c r="W40" s="219"/>
      <c r="Y40" s="199"/>
      <c r="Z40" s="220"/>
      <c r="AA40" s="220"/>
      <c r="AB40" s="220"/>
      <c r="AC40" s="219"/>
      <c r="AD40" s="224"/>
      <c r="AE40" s="221"/>
      <c r="AF40" s="220"/>
      <c r="AG40" s="219"/>
      <c r="AH40" s="199"/>
      <c r="AI40" s="199"/>
      <c r="AJ40" s="199"/>
      <c r="AK40" s="197"/>
      <c r="AL40" s="238"/>
      <c r="AM40" s="198"/>
      <c r="AN40" s="197"/>
      <c r="AP40" s="196"/>
    </row>
    <row r="41" spans="1:42" ht="14.4" x14ac:dyDescent="0.3">
      <c r="A41" s="290">
        <v>1.8919999999999999</v>
      </c>
      <c r="C41" s="200" t="s">
        <v>248</v>
      </c>
      <c r="D41" s="199"/>
      <c r="E41" s="63">
        <v>0</v>
      </c>
      <c r="F41" s="199" t="s">
        <v>399</v>
      </c>
      <c r="G41" s="199"/>
      <c r="H41" s="63">
        <v>5.0000000000000001E-3</v>
      </c>
      <c r="I41" s="199" t="s">
        <v>399</v>
      </c>
      <c r="J41" s="206" t="s">
        <v>90</v>
      </c>
      <c r="K41" s="228"/>
      <c r="L41" s="199" t="s">
        <v>10</v>
      </c>
      <c r="M41" s="252">
        <f>(K41*(A41*1))/($F$6)</f>
        <v>0</v>
      </c>
      <c r="N41" s="226" t="s">
        <v>399</v>
      </c>
      <c r="O41" s="202">
        <f>K41/V41</f>
        <v>0</v>
      </c>
      <c r="P41" s="199"/>
      <c r="Q41" s="198" t="s">
        <v>244</v>
      </c>
      <c r="R41" s="199"/>
      <c r="S41" s="198">
        <f>H41-E41</f>
        <v>5.0000000000000001E-3</v>
      </c>
      <c r="T41" s="255">
        <f>H41</f>
        <v>5.0000000000000001E-3</v>
      </c>
      <c r="U41" s="244" t="str">
        <f>I41</f>
        <v>ug/L</v>
      </c>
      <c r="V41" s="201">
        <f>S41*$F$6/A41*1</f>
        <v>1.0003726215644821E-9</v>
      </c>
      <c r="W41" s="197" t="s">
        <v>10</v>
      </c>
      <c r="Y41" s="199"/>
      <c r="Z41" s="199" t="s">
        <v>233</v>
      </c>
      <c r="AA41" s="199"/>
      <c r="AB41" s="199"/>
      <c r="AC41" s="197"/>
      <c r="AD41" s="200"/>
      <c r="AE41" s="201">
        <f>V41</f>
        <v>1.0003726215644821E-9</v>
      </c>
      <c r="AF41" s="199" t="s">
        <v>10</v>
      </c>
      <c r="AG41" s="197"/>
      <c r="AH41" s="199"/>
      <c r="AI41" s="199" t="s">
        <v>249</v>
      </c>
      <c r="AJ41" s="199"/>
      <c r="AK41" s="197" t="s">
        <v>250</v>
      </c>
      <c r="AL41" s="204">
        <v>0.1</v>
      </c>
      <c r="AM41" s="198">
        <v>0.45</v>
      </c>
      <c r="AN41" s="197" t="s">
        <v>230</v>
      </c>
      <c r="AP41" s="196"/>
    </row>
    <row r="42" spans="1:42" ht="8.4" customHeight="1" x14ac:dyDescent="0.25">
      <c r="C42" s="200"/>
      <c r="D42" s="199"/>
      <c r="E42" s="199"/>
      <c r="F42" s="199"/>
      <c r="G42" s="199"/>
      <c r="H42" s="199"/>
      <c r="I42" s="199"/>
      <c r="J42" s="206"/>
      <c r="K42" s="199"/>
      <c r="L42" s="199"/>
      <c r="M42" s="199"/>
      <c r="N42" s="199"/>
      <c r="O42" s="199"/>
      <c r="P42" s="199"/>
      <c r="Q42" s="198"/>
      <c r="R42" s="199"/>
      <c r="S42" s="198"/>
      <c r="T42" s="245"/>
      <c r="U42" s="244"/>
      <c r="V42" s="205"/>
      <c r="W42" s="197"/>
      <c r="Y42" s="199"/>
      <c r="Z42" s="199"/>
      <c r="AA42" s="199"/>
      <c r="AB42" s="199"/>
      <c r="AC42" s="197"/>
      <c r="AD42" s="200"/>
      <c r="AE42" s="205"/>
      <c r="AF42" s="199"/>
      <c r="AG42" s="197"/>
      <c r="AH42" s="199"/>
      <c r="AI42" s="199"/>
      <c r="AJ42" s="199"/>
      <c r="AK42" s="197"/>
      <c r="AL42" s="204"/>
      <c r="AM42" s="198"/>
      <c r="AN42" s="197"/>
      <c r="AP42" s="196"/>
    </row>
    <row r="43" spans="1:42" x14ac:dyDescent="0.25">
      <c r="A43" s="290">
        <v>100</v>
      </c>
      <c r="C43" s="200" t="s">
        <v>75</v>
      </c>
      <c r="D43" s="199"/>
      <c r="E43" s="63">
        <v>0</v>
      </c>
      <c r="F43" s="199" t="s">
        <v>399</v>
      </c>
      <c r="G43" s="199"/>
      <c r="H43" s="63">
        <v>0.08</v>
      </c>
      <c r="I43" s="199" t="s">
        <v>399</v>
      </c>
      <c r="J43" s="206" t="s">
        <v>75</v>
      </c>
      <c r="K43" s="228"/>
      <c r="L43" s="199" t="s">
        <v>10</v>
      </c>
      <c r="M43" s="227">
        <f>(K43*(A43*1))/($F$6)</f>
        <v>0</v>
      </c>
      <c r="N43" s="226" t="s">
        <v>399</v>
      </c>
      <c r="O43" s="202" t="s">
        <v>403</v>
      </c>
      <c r="P43" s="199"/>
      <c r="Q43" s="198">
        <v>2.5</v>
      </c>
      <c r="R43" s="199"/>
      <c r="S43" s="198">
        <f>H43-E43</f>
        <v>0.08</v>
      </c>
      <c r="T43" s="245"/>
      <c r="U43" s="246" t="s">
        <v>401</v>
      </c>
      <c r="V43" s="205"/>
      <c r="W43" s="197"/>
      <c r="Y43" s="199"/>
      <c r="Z43" s="201">
        <f>V43/AB43</f>
        <v>0</v>
      </c>
      <c r="AA43" s="199" t="s">
        <v>10</v>
      </c>
      <c r="AB43" s="248">
        <f>ROUNDUP(AH43,0)</f>
        <v>1</v>
      </c>
      <c r="AC43" s="197" t="s">
        <v>217</v>
      </c>
      <c r="AD43" s="200"/>
      <c r="AE43" s="201">
        <f>V43</f>
        <v>0</v>
      </c>
      <c r="AF43" s="199" t="s">
        <v>10</v>
      </c>
      <c r="AG43" s="197"/>
      <c r="AH43" s="199">
        <f>S43/AL43</f>
        <v>0.16</v>
      </c>
      <c r="AI43" s="209" t="s">
        <v>218</v>
      </c>
      <c r="AJ43" s="199"/>
      <c r="AK43" s="197"/>
      <c r="AL43" s="204">
        <v>0.5</v>
      </c>
      <c r="AM43" s="198">
        <v>5</v>
      </c>
      <c r="AN43" s="197" t="s">
        <v>230</v>
      </c>
      <c r="AP43" s="196"/>
    </row>
    <row r="44" spans="1:42" ht="8.4" customHeight="1" x14ac:dyDescent="0.25">
      <c r="C44" s="200"/>
      <c r="D44" s="199"/>
      <c r="E44" s="199"/>
      <c r="F44" s="199"/>
      <c r="G44" s="199"/>
      <c r="H44" s="199"/>
      <c r="I44" s="199"/>
      <c r="J44" s="206"/>
      <c r="K44" s="199"/>
      <c r="L44" s="199"/>
      <c r="M44" s="199"/>
      <c r="N44" s="199"/>
      <c r="O44" s="202"/>
      <c r="P44" s="199"/>
      <c r="Q44" s="198"/>
      <c r="R44" s="199"/>
      <c r="S44" s="198"/>
      <c r="T44" s="245"/>
      <c r="U44" s="244"/>
      <c r="V44" s="205"/>
      <c r="W44" s="197"/>
      <c r="Y44" s="199"/>
      <c r="Z44" s="199"/>
      <c r="AA44" s="199"/>
      <c r="AB44" s="199"/>
      <c r="AC44" s="197"/>
      <c r="AD44" s="200"/>
      <c r="AE44" s="205"/>
      <c r="AF44" s="199"/>
      <c r="AG44" s="197"/>
      <c r="AH44" s="199"/>
      <c r="AI44" s="199"/>
      <c r="AJ44" s="199"/>
      <c r="AK44" s="197"/>
      <c r="AL44" s="204"/>
      <c r="AM44" s="198"/>
      <c r="AN44" s="197"/>
      <c r="AP44" s="196"/>
    </row>
    <row r="45" spans="1:42" x14ac:dyDescent="0.25">
      <c r="A45" s="290">
        <v>1000</v>
      </c>
      <c r="C45" s="200" t="s">
        <v>98</v>
      </c>
      <c r="D45" s="199"/>
      <c r="E45" s="63">
        <v>0</v>
      </c>
      <c r="F45" s="199" t="s">
        <v>399</v>
      </c>
      <c r="G45" s="199"/>
      <c r="H45" s="63">
        <v>0.8</v>
      </c>
      <c r="I45" s="199" t="s">
        <v>399</v>
      </c>
      <c r="J45" s="206" t="s">
        <v>98</v>
      </c>
      <c r="K45" s="228"/>
      <c r="L45" s="199" t="s">
        <v>10</v>
      </c>
      <c r="M45" s="227">
        <f>(K45*(A45*1))/($F$6)</f>
        <v>0</v>
      </c>
      <c r="N45" s="226" t="s">
        <v>399</v>
      </c>
      <c r="O45" s="202" t="s">
        <v>403</v>
      </c>
      <c r="P45" s="199"/>
      <c r="Q45" s="198">
        <v>5</v>
      </c>
      <c r="R45" s="199"/>
      <c r="S45" s="198">
        <f>H45-E45</f>
        <v>0.8</v>
      </c>
      <c r="T45" s="245"/>
      <c r="U45" s="246" t="s">
        <v>401</v>
      </c>
      <c r="V45" s="205"/>
      <c r="W45" s="197"/>
      <c r="Y45" s="199"/>
      <c r="Z45" s="201">
        <f>V45/AB45</f>
        <v>0</v>
      </c>
      <c r="AA45" s="199" t="s">
        <v>10</v>
      </c>
      <c r="AB45" s="248">
        <f>ROUNDUP(AH45,0)</f>
        <v>1</v>
      </c>
      <c r="AC45" s="197" t="s">
        <v>217</v>
      </c>
      <c r="AD45" s="200"/>
      <c r="AE45" s="201">
        <f>V45</f>
        <v>0</v>
      </c>
      <c r="AF45" s="199" t="s">
        <v>10</v>
      </c>
      <c r="AG45" s="197"/>
      <c r="AH45" s="199">
        <f>S45/AL45</f>
        <v>0.4</v>
      </c>
      <c r="AI45" s="209" t="s">
        <v>218</v>
      </c>
      <c r="AJ45" s="199"/>
      <c r="AK45" s="197"/>
      <c r="AL45" s="204">
        <v>2</v>
      </c>
      <c r="AM45" s="198">
        <v>4</v>
      </c>
      <c r="AN45" s="197" t="s">
        <v>230</v>
      </c>
      <c r="AP45" s="196"/>
    </row>
    <row r="46" spans="1:42" ht="8.4" customHeight="1" x14ac:dyDescent="0.25">
      <c r="C46" s="200"/>
      <c r="D46" s="199"/>
      <c r="E46" s="199"/>
      <c r="F46" s="199"/>
      <c r="G46" s="199"/>
      <c r="H46" s="199"/>
      <c r="I46" s="199"/>
      <c r="J46" s="206"/>
      <c r="K46" s="199"/>
      <c r="L46" s="199"/>
      <c r="M46" s="199"/>
      <c r="N46" s="199"/>
      <c r="O46" s="199"/>
      <c r="P46" s="199"/>
      <c r="Q46" s="198"/>
      <c r="R46" s="199"/>
      <c r="S46" s="198"/>
      <c r="T46" s="245"/>
      <c r="U46" s="244"/>
      <c r="V46" s="205"/>
      <c r="W46" s="197"/>
      <c r="Y46" s="199"/>
      <c r="Z46" s="199"/>
      <c r="AA46" s="199"/>
      <c r="AB46" s="199"/>
      <c r="AC46" s="197"/>
      <c r="AD46" s="200"/>
      <c r="AE46" s="205"/>
      <c r="AF46" s="199"/>
      <c r="AG46" s="197"/>
      <c r="AH46" s="199"/>
      <c r="AI46" s="199"/>
      <c r="AJ46" s="199"/>
      <c r="AK46" s="197"/>
      <c r="AL46" s="204"/>
      <c r="AM46" s="198"/>
      <c r="AN46" s="197"/>
      <c r="AP46" s="196"/>
    </row>
    <row r="47" spans="1:42" x14ac:dyDescent="0.25">
      <c r="A47" s="290">
        <v>500</v>
      </c>
      <c r="C47" s="200" t="s">
        <v>251</v>
      </c>
      <c r="D47" s="199"/>
      <c r="E47" s="63">
        <v>0</v>
      </c>
      <c r="F47" s="199" t="s">
        <v>399</v>
      </c>
      <c r="G47" s="199"/>
      <c r="H47" s="63">
        <v>0</v>
      </c>
      <c r="I47" s="199" t="s">
        <v>399</v>
      </c>
      <c r="J47" s="206" t="s">
        <v>95</v>
      </c>
      <c r="K47" s="228"/>
      <c r="L47" s="199" t="s">
        <v>10</v>
      </c>
      <c r="M47" s="227">
        <f>(K47*(A47*1))/($F$6)</f>
        <v>0</v>
      </c>
      <c r="N47" s="226" t="s">
        <v>399</v>
      </c>
      <c r="O47" s="202"/>
      <c r="P47" s="199"/>
      <c r="Q47" s="198" t="s">
        <v>252</v>
      </c>
      <c r="R47" s="199"/>
      <c r="S47" s="198">
        <f>H47-E47</f>
        <v>0</v>
      </c>
      <c r="T47" s="245"/>
      <c r="U47" s="246" t="s">
        <v>401</v>
      </c>
      <c r="V47" s="205"/>
      <c r="W47" s="197"/>
      <c r="Y47" s="199"/>
      <c r="Z47" s="199" t="s">
        <v>233</v>
      </c>
      <c r="AA47" s="199"/>
      <c r="AB47" s="199"/>
      <c r="AC47" s="197"/>
      <c r="AD47" s="200"/>
      <c r="AE47" s="201">
        <f>V47</f>
        <v>0</v>
      </c>
      <c r="AF47" s="199" t="s">
        <v>10</v>
      </c>
      <c r="AG47" s="197"/>
      <c r="AH47" s="199"/>
      <c r="AI47" s="209" t="s">
        <v>234</v>
      </c>
      <c r="AJ47" s="199"/>
      <c r="AK47" s="197" t="s">
        <v>253</v>
      </c>
      <c r="AL47" s="204">
        <v>0.05</v>
      </c>
      <c r="AM47" s="198">
        <v>0.1</v>
      </c>
      <c r="AN47" s="197" t="s">
        <v>230</v>
      </c>
      <c r="AP47" s="196"/>
    </row>
    <row r="48" spans="1:42" ht="8.4" customHeight="1" x14ac:dyDescent="0.25">
      <c r="C48" s="200"/>
      <c r="D48" s="199"/>
      <c r="E48" s="199"/>
      <c r="F48" s="199"/>
      <c r="G48" s="199"/>
      <c r="H48" s="199"/>
      <c r="I48" s="199"/>
      <c r="J48" s="206"/>
      <c r="K48" s="199"/>
      <c r="L48" s="199"/>
      <c r="M48" s="199"/>
      <c r="N48" s="199"/>
      <c r="O48" s="199"/>
      <c r="P48" s="199"/>
      <c r="Q48" s="198"/>
      <c r="R48" s="199"/>
      <c r="S48" s="198"/>
      <c r="T48" s="245"/>
      <c r="U48" s="244"/>
      <c r="V48" s="205"/>
      <c r="W48" s="197"/>
      <c r="Y48" s="199"/>
      <c r="Z48" s="199"/>
      <c r="AA48" s="199"/>
      <c r="AB48" s="199"/>
      <c r="AC48" s="197"/>
      <c r="AD48" s="200"/>
      <c r="AE48" s="205"/>
      <c r="AF48" s="199"/>
      <c r="AG48" s="197"/>
      <c r="AH48" s="199"/>
      <c r="AI48" s="199"/>
      <c r="AJ48" s="199"/>
      <c r="AK48" s="197"/>
      <c r="AL48" s="204"/>
      <c r="AM48" s="198"/>
      <c r="AN48" s="197"/>
      <c r="AP48" s="196"/>
    </row>
    <row r="49" spans="1:42" x14ac:dyDescent="0.25">
      <c r="A49" s="290">
        <v>1000</v>
      </c>
      <c r="C49" s="200" t="s">
        <v>141</v>
      </c>
      <c r="D49" s="199"/>
      <c r="E49" s="63">
        <v>0</v>
      </c>
      <c r="F49" s="199" t="s">
        <v>399</v>
      </c>
      <c r="G49" s="199"/>
      <c r="H49" s="63">
        <v>1.1000000000000001E-3</v>
      </c>
      <c r="I49" s="199" t="s">
        <v>4</v>
      </c>
      <c r="J49" s="206" t="s">
        <v>141</v>
      </c>
      <c r="K49" s="228"/>
      <c r="L49" s="199" t="s">
        <v>10</v>
      </c>
      <c r="M49" s="227">
        <f>(K49*(A49*1))/($F$6)</f>
        <v>0</v>
      </c>
      <c r="N49" s="226" t="s">
        <v>399</v>
      </c>
      <c r="O49" s="202">
        <f>K49/V49</f>
        <v>0</v>
      </c>
      <c r="P49" s="199"/>
      <c r="Q49" s="198" t="s">
        <v>224</v>
      </c>
      <c r="R49" s="199"/>
      <c r="S49" s="198">
        <f>H49-E49</f>
        <v>1.1000000000000001E-3</v>
      </c>
      <c r="T49" s="254">
        <f>H49</f>
        <v>1.1000000000000001E-3</v>
      </c>
      <c r="U49" s="244" t="str">
        <f>I49</f>
        <v>mg/L</v>
      </c>
      <c r="V49" s="201">
        <f>S49*$F$6/A49*1000</f>
        <v>4.1639510000000002E-10</v>
      </c>
      <c r="W49" s="197" t="s">
        <v>10</v>
      </c>
      <c r="Y49" s="199"/>
      <c r="Z49" s="201">
        <f>V49/AB49</f>
        <v>4.1639510000000002E-10</v>
      </c>
      <c r="AA49" s="199" t="s">
        <v>10</v>
      </c>
      <c r="AB49" s="209">
        <f>ROUNDUP(AH49,0)</f>
        <v>1</v>
      </c>
      <c r="AC49" s="249" t="s">
        <v>217</v>
      </c>
      <c r="AD49" s="251"/>
      <c r="AE49" s="201">
        <f>V49</f>
        <v>4.1639510000000002E-10</v>
      </c>
      <c r="AF49" s="250" t="s">
        <v>10</v>
      </c>
      <c r="AG49" s="249"/>
      <c r="AH49" s="207">
        <f>S49/AL49</f>
        <v>1.0999999999999999E-2</v>
      </c>
      <c r="AI49" s="253" t="s">
        <v>225</v>
      </c>
      <c r="AJ49" s="199"/>
      <c r="AK49" s="197"/>
      <c r="AL49" s="204">
        <v>0.1</v>
      </c>
      <c r="AM49" s="198">
        <v>0.2</v>
      </c>
      <c r="AN49" s="197" t="s">
        <v>4</v>
      </c>
      <c r="AP49" s="196"/>
    </row>
    <row r="50" spans="1:42" ht="8.4" customHeight="1" x14ac:dyDescent="0.25">
      <c r="C50" s="200"/>
      <c r="D50" s="199"/>
      <c r="E50" s="199"/>
      <c r="F50" s="199"/>
      <c r="G50" s="199"/>
      <c r="H50" s="199"/>
      <c r="I50" s="199"/>
      <c r="J50" s="206"/>
      <c r="K50" s="199"/>
      <c r="L50" s="199"/>
      <c r="M50" s="199"/>
      <c r="N50" s="199"/>
      <c r="O50" s="199"/>
      <c r="P50" s="199"/>
      <c r="Q50" s="198"/>
      <c r="R50" s="199"/>
      <c r="S50" s="198"/>
      <c r="T50" s="245"/>
      <c r="U50" s="244"/>
      <c r="V50" s="205"/>
      <c r="W50" s="197"/>
      <c r="Y50" s="199"/>
      <c r="Z50" s="237"/>
      <c r="AA50" s="199"/>
      <c r="AB50" s="209"/>
      <c r="AC50" s="197"/>
      <c r="AD50" s="200"/>
      <c r="AE50" s="205"/>
      <c r="AF50" s="199"/>
      <c r="AG50" s="197"/>
      <c r="AH50" s="202"/>
      <c r="AI50" s="199"/>
      <c r="AJ50" s="199"/>
      <c r="AK50" s="197"/>
      <c r="AL50" s="204"/>
      <c r="AM50" s="198"/>
      <c r="AN50" s="197"/>
      <c r="AP50" s="196"/>
    </row>
    <row r="51" spans="1:42" x14ac:dyDescent="0.25">
      <c r="A51" s="290">
        <v>100</v>
      </c>
      <c r="C51" s="200" t="s">
        <v>67</v>
      </c>
      <c r="D51" s="199"/>
      <c r="E51" s="63">
        <v>0</v>
      </c>
      <c r="F51" s="199" t="s">
        <v>399</v>
      </c>
      <c r="G51" s="199"/>
      <c r="H51" s="63">
        <v>0</v>
      </c>
      <c r="I51" s="199" t="s">
        <v>399</v>
      </c>
      <c r="J51" s="206" t="s">
        <v>67</v>
      </c>
      <c r="K51" s="228"/>
      <c r="L51" s="199" t="s">
        <v>10</v>
      </c>
      <c r="M51" s="227">
        <f>(K51*(A51*1))/($F$6)</f>
        <v>0</v>
      </c>
      <c r="N51" s="226" t="s">
        <v>399</v>
      </c>
      <c r="O51" s="202"/>
      <c r="P51" s="199"/>
      <c r="Q51" s="198">
        <v>15</v>
      </c>
      <c r="R51" s="199"/>
      <c r="S51" s="198">
        <f>H51-E51</f>
        <v>0</v>
      </c>
      <c r="T51" s="245"/>
      <c r="U51" s="246" t="s">
        <v>401</v>
      </c>
      <c r="V51" s="205"/>
      <c r="W51" s="197"/>
      <c r="Y51" s="199"/>
      <c r="Z51" s="201" t="e">
        <f>V51/AB51</f>
        <v>#DIV/0!</v>
      </c>
      <c r="AA51" s="205" t="s">
        <v>10</v>
      </c>
      <c r="AB51" s="248">
        <f>ROUNDUP(AH51,0)</f>
        <v>0</v>
      </c>
      <c r="AC51" s="249" t="s">
        <v>217</v>
      </c>
      <c r="AD51" s="251"/>
      <c r="AE51" s="201">
        <f>V51</f>
        <v>0</v>
      </c>
      <c r="AF51" s="250" t="s">
        <v>10</v>
      </c>
      <c r="AG51" s="249"/>
      <c r="AH51" s="199">
        <f>S51/AL51</f>
        <v>0</v>
      </c>
      <c r="AI51" s="209" t="s">
        <v>218</v>
      </c>
      <c r="AJ51" s="199"/>
      <c r="AK51" s="197"/>
      <c r="AL51" s="204">
        <v>8</v>
      </c>
      <c r="AM51" s="198">
        <v>15</v>
      </c>
      <c r="AN51" s="197" t="s">
        <v>230</v>
      </c>
      <c r="AP51" s="196"/>
    </row>
    <row r="52" spans="1:42" ht="8.4" customHeight="1" x14ac:dyDescent="0.25">
      <c r="C52" s="200"/>
      <c r="D52" s="199"/>
      <c r="E52" s="199"/>
      <c r="F52" s="199"/>
      <c r="G52" s="199"/>
      <c r="H52" s="199"/>
      <c r="I52" s="199"/>
      <c r="J52" s="206"/>
      <c r="K52" s="199"/>
      <c r="L52" s="199"/>
      <c r="M52" s="199"/>
      <c r="N52" s="199"/>
      <c r="O52" s="199"/>
      <c r="P52" s="199"/>
      <c r="Q52" s="198"/>
      <c r="R52" s="199"/>
      <c r="S52" s="198"/>
      <c r="T52" s="245"/>
      <c r="U52" s="244"/>
      <c r="V52" s="205"/>
      <c r="W52" s="197"/>
      <c r="Y52" s="199"/>
      <c r="Z52" s="205"/>
      <c r="AA52" s="199"/>
      <c r="AB52" s="247"/>
      <c r="AC52" s="197"/>
      <c r="AD52" s="200"/>
      <c r="AE52" s="205"/>
      <c r="AF52" s="199"/>
      <c r="AG52" s="197"/>
      <c r="AH52" s="199"/>
      <c r="AI52" s="199"/>
      <c r="AJ52" s="199"/>
      <c r="AK52" s="197"/>
      <c r="AL52" s="204"/>
      <c r="AM52" s="198"/>
      <c r="AN52" s="197"/>
      <c r="AP52" s="196"/>
    </row>
    <row r="53" spans="1:42" x14ac:dyDescent="0.25">
      <c r="A53" s="290">
        <v>1000</v>
      </c>
      <c r="C53" s="200" t="s">
        <v>222</v>
      </c>
      <c r="D53" s="199"/>
      <c r="E53" s="63">
        <v>0</v>
      </c>
      <c r="F53" s="199" t="s">
        <v>4</v>
      </c>
      <c r="G53" s="199"/>
      <c r="H53" s="63">
        <v>0</v>
      </c>
      <c r="I53" s="199" t="s">
        <v>4</v>
      </c>
      <c r="J53" s="206" t="s">
        <v>222</v>
      </c>
      <c r="K53" s="228"/>
      <c r="L53" s="199" t="s">
        <v>10</v>
      </c>
      <c r="M53" s="252">
        <f>(K53*(A53*1))/(($F$6)*1000)</f>
        <v>0</v>
      </c>
      <c r="N53" s="226" t="s">
        <v>4</v>
      </c>
      <c r="O53" s="202"/>
      <c r="P53" s="199"/>
      <c r="Q53" s="198">
        <v>1.5</v>
      </c>
      <c r="R53" s="199"/>
      <c r="S53" s="198">
        <f>H53-E53</f>
        <v>0</v>
      </c>
      <c r="T53" s="245"/>
      <c r="U53" s="246" t="s">
        <v>401</v>
      </c>
      <c r="V53" s="205"/>
      <c r="W53" s="197"/>
      <c r="Y53" s="199"/>
      <c r="Z53" s="201" t="e">
        <f>V53/AB53</f>
        <v>#DIV/0!</v>
      </c>
      <c r="AA53" s="199" t="s">
        <v>10</v>
      </c>
      <c r="AB53" s="209">
        <f>ROUNDUP(AH53,0)</f>
        <v>0</v>
      </c>
      <c r="AC53" s="249" t="s">
        <v>217</v>
      </c>
      <c r="AD53" s="251"/>
      <c r="AE53" s="201">
        <f>V53</f>
        <v>0</v>
      </c>
      <c r="AF53" s="250" t="s">
        <v>10</v>
      </c>
      <c r="AG53" s="249"/>
      <c r="AH53" s="202">
        <f>S53/AL53</f>
        <v>0</v>
      </c>
      <c r="AI53" s="209" t="s">
        <v>218</v>
      </c>
      <c r="AJ53" s="199"/>
      <c r="AK53" s="197" t="s">
        <v>223</v>
      </c>
      <c r="AL53" s="204">
        <v>0.1</v>
      </c>
      <c r="AM53" s="198">
        <v>1.7</v>
      </c>
      <c r="AN53" s="197" t="s">
        <v>4</v>
      </c>
      <c r="AO53" s="63" t="s">
        <v>87</v>
      </c>
      <c r="AP53" s="196"/>
    </row>
    <row r="54" spans="1:42" ht="8.4" customHeight="1" x14ac:dyDescent="0.25">
      <c r="C54" s="200"/>
      <c r="D54" s="199"/>
      <c r="E54" s="199"/>
      <c r="F54" s="199"/>
      <c r="G54" s="199"/>
      <c r="H54" s="199"/>
      <c r="I54" s="199"/>
      <c r="J54" s="206"/>
      <c r="K54" s="199"/>
      <c r="L54" s="199"/>
      <c r="M54" s="199"/>
      <c r="N54" s="199"/>
      <c r="O54" s="199"/>
      <c r="P54" s="199"/>
      <c r="Q54" s="198"/>
      <c r="R54" s="199"/>
      <c r="S54" s="198"/>
      <c r="T54" s="245"/>
      <c r="U54" s="244"/>
      <c r="V54" s="205"/>
      <c r="W54" s="197"/>
      <c r="Y54" s="199"/>
      <c r="Z54" s="237"/>
      <c r="AA54" s="199"/>
      <c r="AB54" s="209"/>
      <c r="AC54" s="197"/>
      <c r="AD54" s="200"/>
      <c r="AE54" s="205"/>
      <c r="AF54" s="199"/>
      <c r="AG54" s="197"/>
      <c r="AH54" s="202"/>
      <c r="AI54" s="199"/>
      <c r="AJ54" s="199"/>
      <c r="AK54" s="197"/>
      <c r="AL54" s="204"/>
      <c r="AM54" s="198"/>
      <c r="AN54" s="197"/>
      <c r="AP54" s="196"/>
    </row>
    <row r="55" spans="1:42" x14ac:dyDescent="0.25">
      <c r="A55" s="290">
        <v>4000</v>
      </c>
      <c r="C55" s="200" t="s">
        <v>50</v>
      </c>
      <c r="D55" s="199"/>
      <c r="E55" s="63">
        <v>0</v>
      </c>
      <c r="F55" s="199" t="s">
        <v>4</v>
      </c>
      <c r="G55" s="199"/>
      <c r="H55" s="63">
        <v>0</v>
      </c>
      <c r="I55" s="199" t="s">
        <v>4</v>
      </c>
      <c r="J55" s="206" t="s">
        <v>50</v>
      </c>
      <c r="K55" s="228"/>
      <c r="L55" s="199" t="s">
        <v>10</v>
      </c>
      <c r="M55" s="227">
        <f>(K55*(A55*1))/(($F$6)*1000)</f>
        <v>0</v>
      </c>
      <c r="N55" s="226" t="s">
        <v>4</v>
      </c>
      <c r="O55" s="202"/>
      <c r="P55" s="199"/>
      <c r="Q55" s="198">
        <v>6</v>
      </c>
      <c r="R55" s="199"/>
      <c r="S55" s="198">
        <f>H55-E55</f>
        <v>0</v>
      </c>
      <c r="T55" s="245"/>
      <c r="U55" s="246" t="s">
        <v>401</v>
      </c>
      <c r="V55" s="205"/>
      <c r="W55" s="197"/>
      <c r="Y55" s="199"/>
      <c r="Z55" s="201" t="e">
        <f>V55/AB55</f>
        <v>#DIV/0!</v>
      </c>
      <c r="AA55" s="199" t="s">
        <v>10</v>
      </c>
      <c r="AB55" s="209">
        <f>ROUNDUP(AH55,0)</f>
        <v>0</v>
      </c>
      <c r="AC55" s="249" t="s">
        <v>217</v>
      </c>
      <c r="AD55" s="251"/>
      <c r="AE55" s="201">
        <f>V55</f>
        <v>0</v>
      </c>
      <c r="AF55" s="250" t="s">
        <v>10</v>
      </c>
      <c r="AG55" s="249"/>
      <c r="AH55" s="202">
        <f>S55/AL55</f>
        <v>0</v>
      </c>
      <c r="AI55" s="209" t="s">
        <v>218</v>
      </c>
      <c r="AJ55" s="199"/>
      <c r="AK55" s="197" t="s">
        <v>220</v>
      </c>
      <c r="AL55" s="204">
        <v>1</v>
      </c>
      <c r="AM55" s="198" t="s">
        <v>221</v>
      </c>
      <c r="AN55" s="197" t="s">
        <v>4</v>
      </c>
      <c r="AP55" s="196"/>
    </row>
    <row r="56" spans="1:42" ht="8.4" customHeight="1" x14ac:dyDescent="0.25">
      <c r="C56" s="200"/>
      <c r="D56" s="199"/>
      <c r="E56" s="199"/>
      <c r="F56" s="199"/>
      <c r="G56" s="199"/>
      <c r="H56" s="199"/>
      <c r="I56" s="199"/>
      <c r="J56" s="206"/>
      <c r="K56" s="199"/>
      <c r="L56" s="199"/>
      <c r="M56" s="199"/>
      <c r="N56" s="199"/>
      <c r="O56" s="199"/>
      <c r="P56" s="199"/>
      <c r="Q56" s="198"/>
      <c r="R56" s="199"/>
      <c r="S56" s="198"/>
      <c r="T56" s="245"/>
      <c r="U56" s="244"/>
      <c r="V56" s="205"/>
      <c r="W56" s="197"/>
      <c r="Y56" s="199"/>
      <c r="Z56" s="237"/>
      <c r="AA56" s="199"/>
      <c r="AB56" s="209"/>
      <c r="AC56" s="197"/>
      <c r="AD56" s="200"/>
      <c r="AE56" s="205"/>
      <c r="AF56" s="199"/>
      <c r="AG56" s="197"/>
      <c r="AH56" s="202"/>
      <c r="AI56" s="199"/>
      <c r="AJ56" s="199"/>
      <c r="AK56" s="197"/>
      <c r="AL56" s="204"/>
      <c r="AM56" s="198"/>
      <c r="AN56" s="197"/>
      <c r="AP56" s="196"/>
    </row>
    <row r="57" spans="1:42" x14ac:dyDescent="0.25">
      <c r="A57" s="290">
        <v>54000</v>
      </c>
      <c r="C57" s="200" t="s">
        <v>43</v>
      </c>
      <c r="D57" s="199"/>
      <c r="E57" s="63">
        <v>0</v>
      </c>
      <c r="F57" s="199" t="s">
        <v>4</v>
      </c>
      <c r="G57" s="199"/>
      <c r="H57" s="63">
        <v>0</v>
      </c>
      <c r="I57" s="199" t="s">
        <v>4</v>
      </c>
      <c r="J57" s="206" t="s">
        <v>43</v>
      </c>
      <c r="K57" s="228"/>
      <c r="L57" s="199" t="s">
        <v>10</v>
      </c>
      <c r="M57" s="227">
        <f>(K57*(A57*1))/(($F$6)*1000)</f>
        <v>0</v>
      </c>
      <c r="N57" s="226" t="s">
        <v>4</v>
      </c>
      <c r="O57" s="202"/>
      <c r="P57" s="199"/>
      <c r="Q57" s="198">
        <v>85</v>
      </c>
      <c r="R57" s="199"/>
      <c r="S57" s="198">
        <f>H57-E57</f>
        <v>0</v>
      </c>
      <c r="T57" s="245"/>
      <c r="U57" s="246" t="s">
        <v>401</v>
      </c>
      <c r="V57" s="205"/>
      <c r="W57" s="197"/>
      <c r="Y57" s="199"/>
      <c r="Z57" s="201" t="e">
        <f>V57/AB57</f>
        <v>#DIV/0!</v>
      </c>
      <c r="AA57" s="199" t="s">
        <v>10</v>
      </c>
      <c r="AB57" s="209">
        <f>ROUNDUP(AH57,0)</f>
        <v>0</v>
      </c>
      <c r="AC57" s="249" t="s">
        <v>217</v>
      </c>
      <c r="AD57" s="251"/>
      <c r="AE57" s="201">
        <f>V57</f>
        <v>0</v>
      </c>
      <c r="AF57" s="250" t="s">
        <v>10</v>
      </c>
      <c r="AG57" s="249"/>
      <c r="AH57" s="202">
        <f>S57/AL57</f>
        <v>0</v>
      </c>
      <c r="AI57" s="209" t="s">
        <v>218</v>
      </c>
      <c r="AJ57" s="199"/>
      <c r="AK57" s="197" t="s">
        <v>219</v>
      </c>
      <c r="AL57" s="204">
        <v>10</v>
      </c>
      <c r="AM57" s="198">
        <v>95</v>
      </c>
      <c r="AN57" s="197" t="s">
        <v>4</v>
      </c>
      <c r="AP57" s="196"/>
    </row>
    <row r="58" spans="1:42" ht="8.4" customHeight="1" x14ac:dyDescent="0.25">
      <c r="C58" s="200"/>
      <c r="D58" s="199"/>
      <c r="E58" s="199"/>
      <c r="F58" s="199"/>
      <c r="G58" s="199"/>
      <c r="H58" s="199"/>
      <c r="I58" s="199"/>
      <c r="J58" s="206"/>
      <c r="K58" s="199"/>
      <c r="L58" s="199"/>
      <c r="M58" s="199"/>
      <c r="N58" s="199"/>
      <c r="O58" s="199"/>
      <c r="P58" s="199"/>
      <c r="Q58" s="198"/>
      <c r="R58" s="199"/>
      <c r="S58" s="198"/>
      <c r="T58" s="245"/>
      <c r="U58" s="244"/>
      <c r="V58" s="205"/>
      <c r="W58" s="197"/>
      <c r="Y58" s="199"/>
      <c r="Z58" s="237"/>
      <c r="AA58" s="199"/>
      <c r="AB58" s="209"/>
      <c r="AC58" s="197"/>
      <c r="AD58" s="200"/>
      <c r="AE58" s="205"/>
      <c r="AF58" s="199"/>
      <c r="AG58" s="197"/>
      <c r="AH58" s="202"/>
      <c r="AI58" s="199"/>
      <c r="AJ58" s="199"/>
      <c r="AK58" s="197"/>
      <c r="AL58" s="204"/>
      <c r="AM58" s="198"/>
      <c r="AN58" s="197"/>
      <c r="AP58" s="196"/>
    </row>
    <row r="59" spans="1:42" x14ac:dyDescent="0.25">
      <c r="A59" s="290">
        <v>100</v>
      </c>
      <c r="C59" s="200" t="s">
        <v>72</v>
      </c>
      <c r="D59" s="199"/>
      <c r="E59" s="63">
        <v>0</v>
      </c>
      <c r="F59" s="199" t="s">
        <v>399</v>
      </c>
      <c r="G59" s="199"/>
      <c r="H59" s="63">
        <v>0</v>
      </c>
      <c r="I59" s="199" t="s">
        <v>399</v>
      </c>
      <c r="J59" s="206" t="s">
        <v>72</v>
      </c>
      <c r="K59" s="228"/>
      <c r="L59" s="199" t="s">
        <v>10</v>
      </c>
      <c r="M59" s="227">
        <f>(K59*(A59*1))/(($F$6)*1)</f>
        <v>0</v>
      </c>
      <c r="N59" s="226" t="s">
        <v>399</v>
      </c>
      <c r="O59" s="202"/>
      <c r="P59" s="199"/>
      <c r="Q59" s="198">
        <v>15</v>
      </c>
      <c r="R59" s="199"/>
      <c r="S59" s="198">
        <f>H59-E59</f>
        <v>0</v>
      </c>
      <c r="T59" s="245"/>
      <c r="U59" s="246" t="s">
        <v>401</v>
      </c>
      <c r="V59" s="205"/>
      <c r="W59" s="197"/>
      <c r="Y59" s="199"/>
      <c r="Z59" s="201" t="e">
        <f>V59/AB59</f>
        <v>#DIV/0!</v>
      </c>
      <c r="AA59" s="199" t="s">
        <v>10</v>
      </c>
      <c r="AB59" s="248">
        <f>ROUNDUP(AH59,0)</f>
        <v>0</v>
      </c>
      <c r="AC59" s="197" t="s">
        <v>217</v>
      </c>
      <c r="AD59" s="200"/>
      <c r="AE59" s="201">
        <f>V59</f>
        <v>0</v>
      </c>
      <c r="AF59" s="199" t="s">
        <v>10</v>
      </c>
      <c r="AG59" s="197"/>
      <c r="AH59" s="199">
        <f>S59/AL59</f>
        <v>0</v>
      </c>
      <c r="AI59" s="209" t="s">
        <v>218</v>
      </c>
      <c r="AJ59" s="199"/>
      <c r="AK59" s="197"/>
      <c r="AL59" s="204">
        <v>3</v>
      </c>
      <c r="AM59" s="198">
        <v>12</v>
      </c>
      <c r="AN59" s="197" t="s">
        <v>230</v>
      </c>
      <c r="AP59" s="196"/>
    </row>
    <row r="60" spans="1:42" ht="8.4" customHeight="1" x14ac:dyDescent="0.25">
      <c r="C60" s="200"/>
      <c r="D60" s="199"/>
      <c r="E60" s="199"/>
      <c r="F60" s="199"/>
      <c r="G60" s="199"/>
      <c r="H60" s="199"/>
      <c r="I60" s="199"/>
      <c r="J60" s="206"/>
      <c r="K60" s="199"/>
      <c r="L60" s="199"/>
      <c r="M60" s="199"/>
      <c r="N60" s="199"/>
      <c r="O60" s="199"/>
      <c r="P60" s="199"/>
      <c r="Q60" s="198"/>
      <c r="R60" s="199"/>
      <c r="S60" s="198"/>
      <c r="T60" s="245"/>
      <c r="U60" s="244"/>
      <c r="V60" s="205"/>
      <c r="W60" s="197"/>
      <c r="Y60" s="199"/>
      <c r="Z60" s="205"/>
      <c r="AA60" s="199"/>
      <c r="AB60" s="247"/>
      <c r="AC60" s="197"/>
      <c r="AD60" s="200"/>
      <c r="AE60" s="205"/>
      <c r="AF60" s="199"/>
      <c r="AG60" s="197"/>
      <c r="AH60" s="199"/>
      <c r="AI60" s="199"/>
      <c r="AJ60" s="199"/>
      <c r="AK60" s="197"/>
      <c r="AL60" s="204"/>
      <c r="AM60" s="198"/>
      <c r="AN60" s="197"/>
      <c r="AP60" s="196"/>
    </row>
    <row r="61" spans="1:42" x14ac:dyDescent="0.25">
      <c r="A61" s="290">
        <v>54000</v>
      </c>
      <c r="C61" s="200" t="s">
        <v>402</v>
      </c>
      <c r="D61" s="199"/>
      <c r="E61" s="63">
        <v>0</v>
      </c>
      <c r="F61" s="199" t="s">
        <v>4</v>
      </c>
      <c r="G61" s="199"/>
      <c r="H61" s="63">
        <v>0</v>
      </c>
      <c r="I61" s="199" t="s">
        <v>4</v>
      </c>
      <c r="J61" s="206" t="s">
        <v>47</v>
      </c>
      <c r="K61" s="228"/>
      <c r="L61" s="199" t="s">
        <v>10</v>
      </c>
      <c r="M61" s="227">
        <f>(K61*(A61*1))/(($F$6)*1000)</f>
        <v>0</v>
      </c>
      <c r="N61" s="226" t="s">
        <v>4</v>
      </c>
      <c r="O61" s="202"/>
      <c r="P61" s="199"/>
      <c r="Q61" s="204">
        <v>10</v>
      </c>
      <c r="R61" s="199"/>
      <c r="S61" s="198">
        <f>H61-E61</f>
        <v>0</v>
      </c>
      <c r="T61" s="245"/>
      <c r="U61" s="246" t="s">
        <v>401</v>
      </c>
      <c r="V61" s="205"/>
      <c r="W61" s="197"/>
      <c r="Y61" s="199"/>
      <c r="Z61" s="201" t="e">
        <f>V61/AB61</f>
        <v>#DIV/0!</v>
      </c>
      <c r="AA61" s="199" t="s">
        <v>10</v>
      </c>
      <c r="AB61" s="235">
        <f>ROUNDUP(AH61,0)</f>
        <v>0</v>
      </c>
      <c r="AC61" s="197" t="s">
        <v>217</v>
      </c>
      <c r="AD61" s="199"/>
      <c r="AE61" s="201">
        <f>V61</f>
        <v>0</v>
      </c>
      <c r="AF61" s="199" t="s">
        <v>10</v>
      </c>
      <c r="AG61" s="197"/>
      <c r="AH61" s="202">
        <f>S61/AL61</f>
        <v>0</v>
      </c>
      <c r="AI61" s="199" t="s">
        <v>261</v>
      </c>
      <c r="AJ61" s="199"/>
      <c r="AK61" s="197"/>
      <c r="AL61" s="204">
        <v>1</v>
      </c>
      <c r="AM61" s="198">
        <v>10</v>
      </c>
      <c r="AN61" s="197" t="s">
        <v>4</v>
      </c>
      <c r="AP61" s="196"/>
    </row>
    <row r="62" spans="1:42" ht="8.4" customHeight="1" x14ac:dyDescent="0.25">
      <c r="C62" s="200"/>
      <c r="D62" s="199"/>
      <c r="E62" s="199"/>
      <c r="F62" s="199"/>
      <c r="G62" s="199"/>
      <c r="H62" s="199"/>
      <c r="I62" s="199"/>
      <c r="J62" s="206"/>
      <c r="K62" s="199"/>
      <c r="L62" s="199"/>
      <c r="M62" s="199"/>
      <c r="N62" s="199"/>
      <c r="O62" s="199"/>
      <c r="P62" s="199"/>
      <c r="Q62" s="204"/>
      <c r="R62" s="199"/>
      <c r="S62" s="198"/>
      <c r="T62" s="245"/>
      <c r="U62" s="244"/>
      <c r="V62" s="205"/>
      <c r="W62" s="197"/>
      <c r="Y62" s="199"/>
      <c r="Z62" s="237"/>
      <c r="AA62" s="199"/>
      <c r="AB62" s="235"/>
      <c r="AC62" s="197"/>
      <c r="AD62" s="199"/>
      <c r="AE62" s="205"/>
      <c r="AF62" s="199"/>
      <c r="AG62" s="197"/>
      <c r="AH62" s="202"/>
      <c r="AI62" s="199"/>
      <c r="AJ62" s="199"/>
      <c r="AK62" s="197"/>
      <c r="AL62" s="204"/>
      <c r="AM62" s="198"/>
      <c r="AN62" s="197"/>
      <c r="AP62" s="196"/>
    </row>
    <row r="63" spans="1:42" x14ac:dyDescent="0.25">
      <c r="A63" s="290">
        <v>49000</v>
      </c>
      <c r="C63" s="200" t="s">
        <v>567</v>
      </c>
      <c r="D63" s="199"/>
      <c r="E63" s="63">
        <v>0</v>
      </c>
      <c r="F63" s="199" t="s">
        <v>4</v>
      </c>
      <c r="G63" s="199"/>
      <c r="H63" s="63">
        <v>1</v>
      </c>
      <c r="I63" s="199" t="s">
        <v>4</v>
      </c>
      <c r="J63" s="206" t="s">
        <v>41</v>
      </c>
      <c r="K63" s="228"/>
      <c r="L63" s="199" t="s">
        <v>10</v>
      </c>
      <c r="M63" s="227">
        <f>(K63*(A63*1))/(($F$6)*1000)</f>
        <v>0</v>
      </c>
      <c r="N63" s="226" t="s">
        <v>4</v>
      </c>
      <c r="O63" s="202"/>
      <c r="P63" s="199"/>
      <c r="Q63" s="236">
        <v>410</v>
      </c>
      <c r="R63" s="199"/>
      <c r="S63" s="198">
        <f>H63-E63</f>
        <v>1</v>
      </c>
      <c r="T63" s="245"/>
      <c r="U63" s="246" t="s">
        <v>401</v>
      </c>
      <c r="V63" s="205"/>
      <c r="W63" s="197"/>
      <c r="Y63" s="199"/>
      <c r="Z63" s="201">
        <f>V63/AB63</f>
        <v>0</v>
      </c>
      <c r="AA63" s="199" t="s">
        <v>10</v>
      </c>
      <c r="AB63" s="235">
        <f>ROUNDUP(AH63,0)</f>
        <v>1</v>
      </c>
      <c r="AC63" s="197" t="s">
        <v>217</v>
      </c>
      <c r="AD63" s="199"/>
      <c r="AE63" s="201">
        <f>V63</f>
        <v>0</v>
      </c>
      <c r="AF63" s="199" t="s">
        <v>10</v>
      </c>
      <c r="AG63" s="197"/>
      <c r="AH63" s="202">
        <f>S63/AL63</f>
        <v>0.05</v>
      </c>
      <c r="AI63" s="199" t="s">
        <v>261</v>
      </c>
      <c r="AJ63" s="199"/>
      <c r="AK63" s="197"/>
      <c r="AL63" s="204">
        <v>20</v>
      </c>
      <c r="AM63" s="198">
        <v>410</v>
      </c>
      <c r="AN63" s="197" t="s">
        <v>4</v>
      </c>
      <c r="AP63" s="196"/>
    </row>
    <row r="64" spans="1:42" ht="8.4" customHeight="1" x14ac:dyDescent="0.25">
      <c r="C64" s="200"/>
      <c r="D64" s="199"/>
      <c r="E64" s="199"/>
      <c r="F64" s="199"/>
      <c r="G64" s="199"/>
      <c r="H64" s="199"/>
      <c r="I64" s="199"/>
      <c r="J64" s="206"/>
      <c r="K64" s="199"/>
      <c r="L64" s="199"/>
      <c r="M64" s="199"/>
      <c r="N64" s="199"/>
      <c r="O64" s="199"/>
      <c r="P64" s="199"/>
      <c r="Q64" s="198"/>
      <c r="R64" s="199"/>
      <c r="S64" s="198"/>
      <c r="T64" s="245"/>
      <c r="U64" s="244"/>
      <c r="V64" s="205"/>
      <c r="W64" s="197"/>
      <c r="Y64" s="199"/>
      <c r="Z64" s="237"/>
      <c r="AA64" s="199"/>
      <c r="AB64" s="235"/>
      <c r="AC64" s="197"/>
      <c r="AD64" s="199"/>
      <c r="AE64" s="205"/>
      <c r="AF64" s="199"/>
      <c r="AG64" s="197"/>
      <c r="AH64" s="202"/>
      <c r="AI64" s="199"/>
      <c r="AJ64" s="199"/>
      <c r="AK64" s="197"/>
      <c r="AL64" s="204"/>
      <c r="AM64" s="198"/>
      <c r="AN64" s="197"/>
      <c r="AP64" s="196"/>
    </row>
    <row r="65" spans="1:42" ht="14.4" x14ac:dyDescent="0.3">
      <c r="A65" s="290">
        <v>189.4</v>
      </c>
      <c r="C65" s="200" t="s">
        <v>254</v>
      </c>
      <c r="D65" s="199"/>
      <c r="E65" s="63">
        <v>0</v>
      </c>
      <c r="F65" s="199" t="s">
        <v>399</v>
      </c>
      <c r="G65" s="199"/>
      <c r="H65" s="63">
        <v>0.5</v>
      </c>
      <c r="I65" s="199" t="s">
        <v>399</v>
      </c>
      <c r="J65" s="206" t="s">
        <v>400</v>
      </c>
      <c r="K65" s="228"/>
      <c r="L65" s="199" t="s">
        <v>10</v>
      </c>
      <c r="M65" s="227">
        <f>(K65*(A65*1))/($F$6)</f>
        <v>0</v>
      </c>
      <c r="N65" s="226" t="s">
        <v>399</v>
      </c>
      <c r="O65" s="202">
        <f>K65/V65</f>
        <v>0</v>
      </c>
      <c r="P65" s="199"/>
      <c r="Q65" s="198" t="s">
        <v>255</v>
      </c>
      <c r="R65" s="199"/>
      <c r="S65" s="198">
        <f>H65-E65</f>
        <v>0.5</v>
      </c>
      <c r="T65" s="245">
        <f>H65</f>
        <v>0.5</v>
      </c>
      <c r="U65" s="244" t="str">
        <f>I65</f>
        <v>ug/L</v>
      </c>
      <c r="V65" s="201">
        <f>S65*$F$6/A65*1</f>
        <v>9.9931626187961978E-10</v>
      </c>
      <c r="W65" s="197" t="s">
        <v>10</v>
      </c>
      <c r="Y65" s="199"/>
      <c r="Z65" s="199" t="s">
        <v>233</v>
      </c>
      <c r="AA65" s="199"/>
      <c r="AB65" s="199"/>
      <c r="AC65" s="197"/>
      <c r="AD65" s="200"/>
      <c r="AE65" s="201">
        <f>V65</f>
        <v>9.9931626187961978E-10</v>
      </c>
      <c r="AF65" s="199" t="s">
        <v>10</v>
      </c>
      <c r="AG65" s="197"/>
      <c r="AH65" s="199"/>
      <c r="AI65" s="199" t="s">
        <v>256</v>
      </c>
      <c r="AJ65" s="199"/>
      <c r="AK65" s="197" t="s">
        <v>235</v>
      </c>
      <c r="AL65" s="204">
        <v>0.1</v>
      </c>
      <c r="AM65" s="198">
        <v>0.5</v>
      </c>
      <c r="AN65" s="197" t="s">
        <v>230</v>
      </c>
      <c r="AP65" s="196"/>
    </row>
    <row r="66" spans="1:42" ht="8.4" customHeight="1" thickBot="1" x14ac:dyDescent="0.3">
      <c r="C66" s="193"/>
      <c r="D66" s="192"/>
      <c r="E66" s="192"/>
      <c r="F66" s="192"/>
      <c r="G66" s="192"/>
      <c r="H66" s="192"/>
      <c r="I66" s="192"/>
      <c r="J66" s="195"/>
      <c r="K66" s="192"/>
      <c r="L66" s="192"/>
      <c r="M66" s="192"/>
      <c r="N66" s="192"/>
      <c r="O66" s="192"/>
      <c r="P66" s="192"/>
      <c r="Q66" s="190"/>
      <c r="R66" s="192"/>
      <c r="S66" s="190"/>
      <c r="T66" s="243"/>
      <c r="U66" s="190"/>
      <c r="V66" s="194"/>
      <c r="W66" s="189"/>
      <c r="Y66" s="192"/>
      <c r="Z66" s="192"/>
      <c r="AA66" s="192"/>
      <c r="AB66" s="192"/>
      <c r="AC66" s="189"/>
      <c r="AD66" s="193"/>
      <c r="AE66" s="194"/>
      <c r="AF66" s="192"/>
      <c r="AG66" s="189"/>
      <c r="AH66" s="192"/>
      <c r="AI66" s="192"/>
      <c r="AJ66" s="192"/>
      <c r="AK66" s="189"/>
      <c r="AL66" s="191"/>
      <c r="AM66" s="190"/>
      <c r="AN66" s="189"/>
      <c r="AP66" s="188"/>
    </row>
    <row r="67" spans="1:42" ht="8.4" customHeight="1" thickBot="1" x14ac:dyDescent="0.3">
      <c r="AK67" s="63"/>
      <c r="AP67" s="176"/>
    </row>
    <row r="68" spans="1:42" ht="28.2" customHeight="1" thickBot="1" x14ac:dyDescent="0.4">
      <c r="C68" s="234" t="s">
        <v>427</v>
      </c>
      <c r="D68" s="232"/>
      <c r="E68" s="232"/>
      <c r="F68" s="232"/>
      <c r="G68" s="232"/>
      <c r="H68" s="232"/>
      <c r="I68" s="232"/>
      <c r="J68" s="233"/>
      <c r="K68" s="232"/>
      <c r="L68" s="232"/>
      <c r="M68" s="231"/>
      <c r="N68" s="224"/>
      <c r="O68" s="220"/>
      <c r="P68" s="220"/>
      <c r="Q68" s="220"/>
      <c r="R68" s="220"/>
      <c r="S68" s="222"/>
      <c r="T68" s="222"/>
      <c r="U68" s="222"/>
      <c r="V68" s="221"/>
      <c r="W68" s="219"/>
      <c r="Y68" s="378" t="s">
        <v>201</v>
      </c>
      <c r="Z68" s="379"/>
      <c r="AA68" s="379"/>
      <c r="AB68" s="379"/>
      <c r="AC68" s="379"/>
      <c r="AD68" s="379"/>
      <c r="AE68" s="379"/>
      <c r="AF68" s="379"/>
      <c r="AG68" s="380"/>
      <c r="AH68" s="220"/>
      <c r="AI68" s="220"/>
      <c r="AJ68" s="220"/>
      <c r="AK68" s="219"/>
      <c r="AL68" s="229"/>
      <c r="AM68" s="222"/>
      <c r="AN68" s="219"/>
      <c r="AP68" s="230"/>
    </row>
    <row r="69" spans="1:42" ht="40.200000000000003" thickBot="1" x14ac:dyDescent="0.3">
      <c r="A69" s="290" t="s">
        <v>203</v>
      </c>
      <c r="C69" s="217" t="s">
        <v>257</v>
      </c>
      <c r="D69" s="215"/>
      <c r="E69" s="215" t="s">
        <v>227</v>
      </c>
      <c r="F69" s="215" t="s">
        <v>206</v>
      </c>
      <c r="G69" s="215"/>
      <c r="H69" s="215" t="s">
        <v>228</v>
      </c>
      <c r="I69" s="215" t="s">
        <v>206</v>
      </c>
      <c r="J69" s="373" t="s">
        <v>398</v>
      </c>
      <c r="K69" s="373"/>
      <c r="L69" s="373"/>
      <c r="M69" s="373" t="s">
        <v>397</v>
      </c>
      <c r="N69" s="373"/>
      <c r="O69" s="373" t="s">
        <v>396</v>
      </c>
      <c r="P69" s="373"/>
      <c r="Q69" s="211" t="s">
        <v>208</v>
      </c>
      <c r="R69" s="215"/>
      <c r="S69" s="214" t="s">
        <v>209</v>
      </c>
      <c r="T69" s="214"/>
      <c r="U69" s="214"/>
      <c r="V69" s="213"/>
      <c r="W69" s="189"/>
      <c r="Y69" s="374" t="s">
        <v>211</v>
      </c>
      <c r="Z69" s="375"/>
      <c r="AA69" s="375"/>
      <c r="AB69" s="381" t="s">
        <v>212</v>
      </c>
      <c r="AC69" s="382"/>
      <c r="AD69" s="241"/>
      <c r="AE69" s="242" t="s">
        <v>229</v>
      </c>
      <c r="AF69" s="241"/>
      <c r="AG69" s="240"/>
      <c r="AH69" s="192"/>
      <c r="AI69" s="215" t="s">
        <v>259</v>
      </c>
      <c r="AJ69" s="215"/>
      <c r="AK69" s="239"/>
      <c r="AL69" s="212" t="s">
        <v>260</v>
      </c>
      <c r="AM69" s="211" t="s">
        <v>208</v>
      </c>
      <c r="AN69" s="189" t="s">
        <v>206</v>
      </c>
      <c r="AP69" s="196"/>
    </row>
    <row r="70" spans="1:42" ht="8.4" customHeight="1" x14ac:dyDescent="0.25">
      <c r="C70" s="200"/>
      <c r="D70" s="199"/>
      <c r="E70" s="199"/>
      <c r="F70" s="199"/>
      <c r="G70" s="199"/>
      <c r="H70" s="199"/>
      <c r="I70" s="199"/>
      <c r="J70" s="206"/>
      <c r="K70" s="199"/>
      <c r="L70" s="199"/>
      <c r="M70" s="199"/>
      <c r="N70" s="199"/>
      <c r="O70" s="199"/>
      <c r="P70" s="199"/>
      <c r="Q70" s="199"/>
      <c r="R70" s="199"/>
      <c r="S70" s="198"/>
      <c r="T70" s="198"/>
      <c r="U70" s="198"/>
      <c r="V70" s="205"/>
      <c r="W70" s="197"/>
      <c r="Y70" s="220"/>
      <c r="Z70" s="220"/>
      <c r="AA70" s="220"/>
      <c r="AB70" s="220"/>
      <c r="AC70" s="219"/>
      <c r="AD70" s="220"/>
      <c r="AE70" s="221"/>
      <c r="AF70" s="220"/>
      <c r="AG70" s="219"/>
      <c r="AH70" s="199"/>
      <c r="AI70" s="199"/>
      <c r="AJ70" s="199"/>
      <c r="AK70" s="197"/>
      <c r="AL70" s="238"/>
      <c r="AM70" s="198"/>
      <c r="AN70" s="197"/>
      <c r="AP70" s="196"/>
    </row>
    <row r="71" spans="1:42" x14ac:dyDescent="0.25">
      <c r="A71" s="290">
        <v>49567.3</v>
      </c>
      <c r="C71" s="200" t="s">
        <v>564</v>
      </c>
      <c r="D71" s="199"/>
      <c r="E71" s="63">
        <v>0</v>
      </c>
      <c r="F71" s="199" t="s">
        <v>4</v>
      </c>
      <c r="G71" s="199"/>
      <c r="H71" s="63">
        <v>0</v>
      </c>
      <c r="I71" s="199" t="s">
        <v>4</v>
      </c>
      <c r="J71" s="206" t="s">
        <v>3</v>
      </c>
      <c r="K71" s="228"/>
      <c r="L71" s="199" t="s">
        <v>10</v>
      </c>
      <c r="M71" s="227">
        <f>(K71*(A71*1))/(($F$6)*1000)</f>
        <v>0</v>
      </c>
      <c r="N71" s="226" t="s">
        <v>4</v>
      </c>
      <c r="O71" s="202" t="s">
        <v>394</v>
      </c>
      <c r="P71" s="199"/>
      <c r="Q71" s="198" t="s">
        <v>262</v>
      </c>
      <c r="R71" s="199"/>
      <c r="S71" s="198">
        <f>H71-E71</f>
        <v>0</v>
      </c>
      <c r="T71" s="198"/>
      <c r="U71" s="198"/>
      <c r="V71" s="205"/>
      <c r="W71" s="197"/>
      <c r="Y71" s="199"/>
      <c r="Z71" s="201" t="e">
        <f>V71/AB71</f>
        <v>#DIV/0!</v>
      </c>
      <c r="AA71" s="199" t="s">
        <v>10</v>
      </c>
      <c r="AB71" s="235">
        <f>ROUNDUP(AH71,0)</f>
        <v>0</v>
      </c>
      <c r="AC71" s="197" t="s">
        <v>217</v>
      </c>
      <c r="AD71" s="199"/>
      <c r="AE71" s="201">
        <f>V71</f>
        <v>0</v>
      </c>
      <c r="AF71" s="199" t="s">
        <v>10</v>
      </c>
      <c r="AG71" s="197"/>
      <c r="AH71" s="202">
        <f>S71/AL71</f>
        <v>0</v>
      </c>
      <c r="AI71" s="199" t="s">
        <v>263</v>
      </c>
      <c r="AJ71" s="199"/>
      <c r="AK71" s="197"/>
      <c r="AL71" s="204">
        <v>20</v>
      </c>
      <c r="AM71" s="198">
        <v>420</v>
      </c>
      <c r="AN71" s="197" t="s">
        <v>4</v>
      </c>
      <c r="AP71" s="196"/>
    </row>
    <row r="72" spans="1:42" ht="8.4" customHeight="1" x14ac:dyDescent="0.25">
      <c r="C72" s="200"/>
      <c r="D72" s="199"/>
      <c r="E72" s="199"/>
      <c r="F72" s="199"/>
      <c r="G72" s="199"/>
      <c r="H72" s="199"/>
      <c r="I72" s="199"/>
      <c r="J72" s="206"/>
      <c r="K72" s="199"/>
      <c r="L72" s="199"/>
      <c r="M72" s="199"/>
      <c r="N72" s="199"/>
      <c r="O72" s="199"/>
      <c r="P72" s="199"/>
      <c r="Q72" s="198"/>
      <c r="R72" s="199"/>
      <c r="S72" s="198"/>
      <c r="T72" s="198"/>
      <c r="U72" s="198"/>
      <c r="V72" s="205"/>
      <c r="W72" s="197"/>
      <c r="Y72" s="199"/>
      <c r="Z72" s="237"/>
      <c r="AA72" s="199"/>
      <c r="AB72" s="235"/>
      <c r="AC72" s="197"/>
      <c r="AD72" s="199"/>
      <c r="AE72" s="205"/>
      <c r="AF72" s="199"/>
      <c r="AG72" s="197"/>
      <c r="AH72" s="202"/>
      <c r="AI72" s="199"/>
      <c r="AJ72" s="199"/>
      <c r="AK72" s="197"/>
      <c r="AL72" s="204"/>
      <c r="AM72" s="198"/>
      <c r="AN72" s="197"/>
      <c r="AP72" s="196"/>
    </row>
    <row r="73" spans="1:42" x14ac:dyDescent="0.25">
      <c r="A73" s="290">
        <v>65520</v>
      </c>
      <c r="C73" s="200" t="s">
        <v>565</v>
      </c>
      <c r="D73" s="199"/>
      <c r="E73" s="63">
        <v>0</v>
      </c>
      <c r="F73" s="199" t="s">
        <v>4</v>
      </c>
      <c r="G73" s="199"/>
      <c r="H73" s="63">
        <v>0</v>
      </c>
      <c r="I73" s="199" t="s">
        <v>4</v>
      </c>
      <c r="J73" s="206" t="s">
        <v>3</v>
      </c>
      <c r="K73" s="228"/>
      <c r="L73" s="199" t="s">
        <v>10</v>
      </c>
      <c r="M73" s="227">
        <f>(K73*(A73*1))/(($F$6)*1000)</f>
        <v>0</v>
      </c>
      <c r="N73" s="226" t="s">
        <v>4</v>
      </c>
      <c r="O73" s="202" t="s">
        <v>394</v>
      </c>
      <c r="P73" s="199"/>
      <c r="Q73" s="198" t="s">
        <v>262</v>
      </c>
      <c r="R73" s="199"/>
      <c r="S73" s="198">
        <f>H73-E73</f>
        <v>0</v>
      </c>
      <c r="T73" s="198"/>
      <c r="U73" s="198"/>
      <c r="V73" s="205"/>
      <c r="W73" s="197"/>
      <c r="Y73" s="199"/>
      <c r="Z73" s="201" t="e">
        <f>V73/AB73</f>
        <v>#DIV/0!</v>
      </c>
      <c r="AA73" s="199" t="s">
        <v>10</v>
      </c>
      <c r="AB73" s="235">
        <f>ROUNDUP(AH73,0)</f>
        <v>0</v>
      </c>
      <c r="AC73" s="197" t="s">
        <v>217</v>
      </c>
      <c r="AD73" s="199"/>
      <c r="AE73" s="201">
        <f>V73</f>
        <v>0</v>
      </c>
      <c r="AF73" s="199" t="s">
        <v>10</v>
      </c>
      <c r="AG73" s="197"/>
      <c r="AH73" s="202">
        <f>S73/AL73</f>
        <v>0</v>
      </c>
      <c r="AI73" s="199" t="s">
        <v>263</v>
      </c>
      <c r="AJ73" s="199"/>
      <c r="AK73" s="197"/>
      <c r="AL73" s="204">
        <v>20</v>
      </c>
      <c r="AM73" s="198">
        <v>420</v>
      </c>
      <c r="AN73" s="197" t="s">
        <v>4</v>
      </c>
      <c r="AP73" s="196"/>
    </row>
    <row r="74" spans="1:42" ht="8.4" customHeight="1" x14ac:dyDescent="0.25">
      <c r="C74" s="200"/>
      <c r="D74" s="199"/>
      <c r="E74" s="199"/>
      <c r="F74" s="199"/>
      <c r="G74" s="199"/>
      <c r="H74" s="199"/>
      <c r="I74" s="199"/>
      <c r="J74" s="206"/>
      <c r="K74" s="199"/>
      <c r="L74" s="199"/>
      <c r="M74" s="199"/>
      <c r="N74" s="199"/>
      <c r="O74" s="199"/>
      <c r="P74" s="199"/>
      <c r="Q74" s="198"/>
      <c r="R74" s="199"/>
      <c r="S74" s="198"/>
      <c r="T74" s="198"/>
      <c r="U74" s="198"/>
      <c r="V74" s="205"/>
      <c r="W74" s="197"/>
      <c r="Y74" s="199"/>
      <c r="Z74" s="237"/>
      <c r="AA74" s="199"/>
      <c r="AB74" s="235"/>
      <c r="AC74" s="197"/>
      <c r="AD74" s="199"/>
      <c r="AE74" s="205"/>
      <c r="AF74" s="199"/>
      <c r="AG74" s="197"/>
      <c r="AH74" s="202"/>
      <c r="AI74" s="199"/>
      <c r="AJ74" s="199"/>
      <c r="AK74" s="197"/>
      <c r="AL74" s="204"/>
      <c r="AM74" s="198"/>
      <c r="AN74" s="197"/>
      <c r="AP74" s="196"/>
    </row>
    <row r="75" spans="1:42" x14ac:dyDescent="0.25">
      <c r="A75" s="290">
        <v>41622</v>
      </c>
      <c r="C75" s="200" t="s">
        <v>580</v>
      </c>
      <c r="D75" s="199"/>
      <c r="E75" s="63">
        <v>0</v>
      </c>
      <c r="F75" s="199" t="s">
        <v>4</v>
      </c>
      <c r="G75" s="199"/>
      <c r="H75" s="63">
        <v>0</v>
      </c>
      <c r="I75" s="199" t="s">
        <v>4</v>
      </c>
      <c r="J75" s="206" t="s">
        <v>8</v>
      </c>
      <c r="K75" s="228"/>
      <c r="L75" s="199" t="s">
        <v>10</v>
      </c>
      <c r="M75" s="227">
        <f>(K75*(A75*1))/(($F$6)*1000)</f>
        <v>0</v>
      </c>
      <c r="N75" s="226" t="s">
        <v>4</v>
      </c>
      <c r="O75" s="202" t="s">
        <v>394</v>
      </c>
      <c r="P75" s="199"/>
      <c r="Q75" s="236">
        <v>1350</v>
      </c>
      <c r="R75" s="199"/>
      <c r="S75" s="198">
        <f>H75-E75</f>
        <v>0</v>
      </c>
      <c r="T75" s="198"/>
      <c r="U75" s="198"/>
      <c r="V75" s="205"/>
      <c r="W75" s="197"/>
      <c r="Y75" s="199"/>
      <c r="Z75" s="201" t="e">
        <f>V75/AB75</f>
        <v>#DIV/0!</v>
      </c>
      <c r="AA75" s="199" t="s">
        <v>10</v>
      </c>
      <c r="AB75" s="235">
        <f>ROUNDUP(AH75,0)</f>
        <v>0</v>
      </c>
      <c r="AC75" s="197" t="s">
        <v>217</v>
      </c>
      <c r="AD75" s="199"/>
      <c r="AE75" s="201">
        <f>V75</f>
        <v>0</v>
      </c>
      <c r="AF75" s="199" t="s">
        <v>10</v>
      </c>
      <c r="AG75" s="197"/>
      <c r="AH75" s="202">
        <f>S75/AL75</f>
        <v>0</v>
      </c>
      <c r="AI75" s="199" t="s">
        <v>263</v>
      </c>
      <c r="AJ75" s="199"/>
      <c r="AK75" s="197"/>
      <c r="AL75" s="204">
        <v>30</v>
      </c>
      <c r="AM75" s="198">
        <v>1350</v>
      </c>
      <c r="AN75" s="197" t="s">
        <v>4</v>
      </c>
      <c r="AP75" s="196"/>
    </row>
    <row r="76" spans="1:42" ht="8.4" customHeight="1" x14ac:dyDescent="0.25">
      <c r="C76" s="200"/>
      <c r="D76" s="199"/>
      <c r="E76" s="199"/>
      <c r="F76" s="199"/>
      <c r="G76" s="199"/>
      <c r="H76" s="199"/>
      <c r="I76" s="199"/>
      <c r="J76" s="206"/>
      <c r="K76" s="199"/>
      <c r="L76" s="199"/>
      <c r="M76" s="199"/>
      <c r="N76" s="199"/>
      <c r="O76" s="199"/>
      <c r="P76" s="199"/>
      <c r="Q76" s="198"/>
      <c r="R76" s="199"/>
      <c r="S76" s="198"/>
      <c r="T76" s="198"/>
      <c r="U76" s="198"/>
      <c r="V76" s="205"/>
      <c r="W76" s="197"/>
      <c r="Y76" s="199"/>
      <c r="Z76" s="237"/>
      <c r="AA76" s="199"/>
      <c r="AB76" s="235"/>
      <c r="AC76" s="197"/>
      <c r="AD76" s="199"/>
      <c r="AE76" s="205"/>
      <c r="AF76" s="199"/>
      <c r="AG76" s="197"/>
      <c r="AH76" s="202"/>
      <c r="AI76" s="199"/>
      <c r="AJ76" s="199"/>
      <c r="AK76" s="197"/>
      <c r="AL76" s="204"/>
      <c r="AM76" s="198"/>
      <c r="AN76" s="197"/>
      <c r="AP76" s="196"/>
    </row>
    <row r="77" spans="1:42" x14ac:dyDescent="0.25">
      <c r="A77" s="290">
        <v>44160</v>
      </c>
      <c r="C77" s="200" t="s">
        <v>566</v>
      </c>
      <c r="D77" s="199"/>
      <c r="E77" s="63">
        <v>0</v>
      </c>
      <c r="F77" s="199" t="s">
        <v>4</v>
      </c>
      <c r="G77" s="199"/>
      <c r="H77" s="63">
        <v>0</v>
      </c>
      <c r="I77" s="199" t="s">
        <v>4</v>
      </c>
      <c r="J77" s="206" t="s">
        <v>8</v>
      </c>
      <c r="K77" s="228"/>
      <c r="L77" s="199" t="s">
        <v>10</v>
      </c>
      <c r="M77" s="227">
        <f>(K77*(A77*1))/(($F$6)*1000)</f>
        <v>0</v>
      </c>
      <c r="N77" s="226" t="s">
        <v>4</v>
      </c>
      <c r="O77" s="202" t="s">
        <v>394</v>
      </c>
      <c r="P77" s="199"/>
      <c r="Q77" s="236">
        <v>1350</v>
      </c>
      <c r="R77" s="199"/>
      <c r="S77" s="198">
        <f>H77-E77</f>
        <v>0</v>
      </c>
      <c r="T77" s="198"/>
      <c r="U77" s="198"/>
      <c r="V77" s="205"/>
      <c r="W77" s="197"/>
      <c r="Y77" s="199"/>
      <c r="Z77" s="201" t="e">
        <f>V77/AB77</f>
        <v>#DIV/0!</v>
      </c>
      <c r="AA77" s="199" t="s">
        <v>10</v>
      </c>
      <c r="AB77" s="235">
        <f>ROUNDUP(AH77,0)</f>
        <v>0</v>
      </c>
      <c r="AC77" s="197" t="s">
        <v>217</v>
      </c>
      <c r="AD77" s="199"/>
      <c r="AE77" s="201">
        <f>V77</f>
        <v>0</v>
      </c>
      <c r="AF77" s="199" t="s">
        <v>10</v>
      </c>
      <c r="AG77" s="197"/>
      <c r="AH77" s="202">
        <f>S77/AL77</f>
        <v>0</v>
      </c>
      <c r="AI77" s="199" t="s">
        <v>263</v>
      </c>
      <c r="AJ77" s="199"/>
      <c r="AK77" s="197"/>
      <c r="AL77" s="204">
        <v>30</v>
      </c>
      <c r="AM77" s="198">
        <v>1350</v>
      </c>
      <c r="AN77" s="197" t="s">
        <v>4</v>
      </c>
      <c r="AP77" s="196"/>
    </row>
    <row r="78" spans="1:42" ht="8.4" customHeight="1" thickBot="1" x14ac:dyDescent="0.3">
      <c r="C78" s="193"/>
      <c r="D78" s="192"/>
      <c r="E78" s="192"/>
      <c r="F78" s="192"/>
      <c r="G78" s="192"/>
      <c r="H78" s="192"/>
      <c r="I78" s="192"/>
      <c r="J78" s="195"/>
      <c r="K78" s="192"/>
      <c r="L78" s="192"/>
      <c r="M78" s="192"/>
      <c r="N78" s="192"/>
      <c r="O78" s="192"/>
      <c r="P78" s="192"/>
      <c r="Q78" s="192"/>
      <c r="R78" s="192"/>
      <c r="S78" s="190"/>
      <c r="T78" s="190"/>
      <c r="U78" s="190"/>
      <c r="V78" s="194"/>
      <c r="W78" s="189"/>
      <c r="Y78" s="192"/>
      <c r="Z78" s="192"/>
      <c r="AA78" s="192"/>
      <c r="AB78" s="192"/>
      <c r="AC78" s="189"/>
      <c r="AD78" s="192"/>
      <c r="AE78" s="194"/>
      <c r="AF78" s="192"/>
      <c r="AG78" s="189"/>
      <c r="AH78" s="192"/>
      <c r="AI78" s="192"/>
      <c r="AJ78" s="192"/>
      <c r="AK78" s="189"/>
      <c r="AL78" s="191"/>
      <c r="AM78" s="190"/>
      <c r="AN78" s="189"/>
      <c r="AP78" s="188"/>
    </row>
    <row r="79" spans="1:42" ht="8.4" customHeight="1" x14ac:dyDescent="0.25">
      <c r="AK79" s="63"/>
      <c r="AP79" s="176"/>
    </row>
    <row r="80" spans="1:42" ht="28.2" hidden="1" customHeight="1" thickBot="1" x14ac:dyDescent="0.4">
      <c r="C80" s="234" t="s">
        <v>264</v>
      </c>
      <c r="D80" s="232"/>
      <c r="E80" s="232"/>
      <c r="F80" s="231"/>
      <c r="G80" s="220"/>
      <c r="H80" s="220"/>
      <c r="I80" s="220"/>
      <c r="J80" s="223"/>
      <c r="K80" s="220"/>
      <c r="L80" s="220"/>
      <c r="M80" s="220"/>
      <c r="N80" s="220"/>
      <c r="O80" s="220"/>
      <c r="P80" s="220"/>
      <c r="Q80" s="220"/>
      <c r="R80" s="220"/>
      <c r="S80" s="222"/>
      <c r="T80" s="222"/>
      <c r="U80" s="222"/>
      <c r="V80" s="221"/>
      <c r="W80" s="220"/>
      <c r="Y80" s="378" t="s">
        <v>201</v>
      </c>
      <c r="Z80" s="379"/>
      <c r="AA80" s="379"/>
      <c r="AB80" s="379"/>
      <c r="AC80" s="379"/>
      <c r="AD80" s="379"/>
      <c r="AE80" s="379"/>
      <c r="AF80" s="379"/>
      <c r="AG80" s="380"/>
      <c r="AH80" s="220"/>
      <c r="AI80" s="220"/>
      <c r="AJ80" s="220"/>
      <c r="AK80" s="219"/>
      <c r="AL80" s="229"/>
      <c r="AM80" s="222"/>
      <c r="AN80" s="219"/>
      <c r="AP80" s="230"/>
    </row>
    <row r="81" spans="1:42" ht="40.200000000000003" hidden="1" thickBot="1" x14ac:dyDescent="0.3">
      <c r="A81" s="290" t="s">
        <v>203</v>
      </c>
      <c r="C81" s="217" t="s">
        <v>257</v>
      </c>
      <c r="D81" s="215"/>
      <c r="E81" s="215" t="s">
        <v>227</v>
      </c>
      <c r="F81" s="215" t="s">
        <v>206</v>
      </c>
      <c r="G81" s="215"/>
      <c r="H81" s="215" t="s">
        <v>228</v>
      </c>
      <c r="I81" s="215" t="s">
        <v>206</v>
      </c>
      <c r="J81" s="216"/>
      <c r="K81" s="215"/>
      <c r="L81" s="215"/>
      <c r="M81" s="215"/>
      <c r="N81" s="215"/>
      <c r="O81" s="215"/>
      <c r="P81" s="215"/>
      <c r="Q81" s="211" t="s">
        <v>208</v>
      </c>
      <c r="R81" s="215"/>
      <c r="S81" s="214" t="s">
        <v>209</v>
      </c>
      <c r="T81" s="214"/>
      <c r="U81" s="214"/>
      <c r="V81" s="213" t="s">
        <v>258</v>
      </c>
      <c r="W81" s="192"/>
      <c r="Y81" s="374" t="s">
        <v>211</v>
      </c>
      <c r="Z81" s="375"/>
      <c r="AA81" s="375"/>
      <c r="AB81" s="381" t="s">
        <v>212</v>
      </c>
      <c r="AC81" s="382"/>
      <c r="AD81" s="241"/>
      <c r="AE81" s="242" t="s">
        <v>229</v>
      </c>
      <c r="AF81" s="241"/>
      <c r="AG81" s="240"/>
      <c r="AH81" s="192"/>
      <c r="AI81" s="215"/>
      <c r="AJ81" s="215"/>
      <c r="AK81" s="239"/>
      <c r="AL81" s="212" t="s">
        <v>260</v>
      </c>
      <c r="AM81" s="211" t="s">
        <v>208</v>
      </c>
      <c r="AN81" s="189" t="s">
        <v>206</v>
      </c>
      <c r="AP81" s="196"/>
    </row>
    <row r="82" spans="1:42" ht="8.4" hidden="1" customHeight="1" x14ac:dyDescent="0.25">
      <c r="C82" s="200"/>
      <c r="D82" s="199"/>
      <c r="E82" s="199"/>
      <c r="F82" s="199"/>
      <c r="G82" s="199"/>
      <c r="H82" s="199"/>
      <c r="I82" s="199"/>
      <c r="J82" s="206"/>
      <c r="K82" s="199"/>
      <c r="L82" s="199"/>
      <c r="M82" s="199"/>
      <c r="N82" s="199"/>
      <c r="O82" s="199"/>
      <c r="P82" s="199"/>
      <c r="Q82" s="199"/>
      <c r="R82" s="199"/>
      <c r="S82" s="198"/>
      <c r="T82" s="198"/>
      <c r="U82" s="198"/>
      <c r="V82" s="205"/>
      <c r="W82" s="199"/>
      <c r="Y82" s="220"/>
      <c r="Z82" s="220"/>
      <c r="AA82" s="220"/>
      <c r="AB82" s="220"/>
      <c r="AC82" s="219"/>
      <c r="AD82" s="220"/>
      <c r="AE82" s="221"/>
      <c r="AF82" s="220"/>
      <c r="AG82" s="219"/>
      <c r="AH82" s="199"/>
      <c r="AI82" s="199"/>
      <c r="AJ82" s="199"/>
      <c r="AK82" s="197"/>
      <c r="AL82" s="238"/>
      <c r="AM82" s="198"/>
      <c r="AN82" s="197"/>
      <c r="AP82" s="196"/>
    </row>
    <row r="83" spans="1:42" hidden="1" x14ac:dyDescent="0.25">
      <c r="A83" s="290">
        <v>30280</v>
      </c>
      <c r="C83" s="200" t="s">
        <v>265</v>
      </c>
      <c r="D83" s="199"/>
      <c r="E83" s="63">
        <v>0</v>
      </c>
      <c r="F83" s="199" t="s">
        <v>4</v>
      </c>
      <c r="G83" s="199"/>
      <c r="H83" s="63">
        <v>0</v>
      </c>
      <c r="I83" s="199" t="s">
        <v>4</v>
      </c>
      <c r="J83" s="206"/>
      <c r="K83" s="199"/>
      <c r="L83" s="199"/>
      <c r="M83" s="199"/>
      <c r="N83" s="199"/>
      <c r="O83" s="199"/>
      <c r="P83" s="199"/>
      <c r="Q83" s="204">
        <v>10</v>
      </c>
      <c r="R83" s="199"/>
      <c r="S83" s="198">
        <f>H83-E83</f>
        <v>0</v>
      </c>
      <c r="T83" s="198"/>
      <c r="U83" s="198"/>
      <c r="V83" s="201">
        <f>S83*$F$6/A83*1000</f>
        <v>0</v>
      </c>
      <c r="W83" s="199" t="s">
        <v>10</v>
      </c>
      <c r="Y83" s="199"/>
      <c r="Z83" s="201" t="e">
        <f>V83/AB83</f>
        <v>#DIV/0!</v>
      </c>
      <c r="AA83" s="199" t="s">
        <v>10</v>
      </c>
      <c r="AB83" s="235">
        <f>ROUNDUP(AH83,0)</f>
        <v>0</v>
      </c>
      <c r="AC83" s="197" t="s">
        <v>217</v>
      </c>
      <c r="AD83" s="199"/>
      <c r="AE83" s="201">
        <f>V83</f>
        <v>0</v>
      </c>
      <c r="AF83" s="199" t="s">
        <v>10</v>
      </c>
      <c r="AG83" s="197"/>
      <c r="AH83" s="202">
        <f>S83/AL83</f>
        <v>0</v>
      </c>
      <c r="AI83" s="199" t="s">
        <v>266</v>
      </c>
      <c r="AJ83" s="199"/>
      <c r="AK83" s="197"/>
      <c r="AL83" s="204">
        <v>1</v>
      </c>
      <c r="AM83" s="198">
        <v>10</v>
      </c>
      <c r="AN83" s="197" t="s">
        <v>4</v>
      </c>
      <c r="AP83" s="196"/>
    </row>
    <row r="84" spans="1:42" ht="8.4" hidden="1" customHeight="1" x14ac:dyDescent="0.25">
      <c r="C84" s="200"/>
      <c r="D84" s="199"/>
      <c r="E84" s="199"/>
      <c r="F84" s="199"/>
      <c r="G84" s="199"/>
      <c r="H84" s="199"/>
      <c r="I84" s="199"/>
      <c r="J84" s="206"/>
      <c r="K84" s="199"/>
      <c r="L84" s="199"/>
      <c r="M84" s="199"/>
      <c r="N84" s="199"/>
      <c r="O84" s="199"/>
      <c r="P84" s="199"/>
      <c r="Q84" s="204"/>
      <c r="R84" s="199"/>
      <c r="S84" s="198"/>
      <c r="T84" s="198"/>
      <c r="U84" s="198"/>
      <c r="V84" s="205"/>
      <c r="W84" s="199"/>
      <c r="Y84" s="199"/>
      <c r="Z84" s="237"/>
      <c r="AA84" s="199"/>
      <c r="AB84" s="235"/>
      <c r="AC84" s="197"/>
      <c r="AD84" s="199"/>
      <c r="AE84" s="205"/>
      <c r="AF84" s="199"/>
      <c r="AG84" s="197"/>
      <c r="AH84" s="202"/>
      <c r="AI84" s="199"/>
      <c r="AJ84" s="199"/>
      <c r="AK84" s="197"/>
      <c r="AL84" s="204"/>
      <c r="AM84" s="198"/>
      <c r="AN84" s="197"/>
      <c r="AP84" s="196"/>
    </row>
    <row r="85" spans="1:42" hidden="1" x14ac:dyDescent="0.25">
      <c r="A85" s="290">
        <v>80000</v>
      </c>
      <c r="C85" s="200" t="s">
        <v>267</v>
      </c>
      <c r="D85" s="199"/>
      <c r="E85" s="63">
        <v>0</v>
      </c>
      <c r="F85" s="199" t="s">
        <v>4</v>
      </c>
      <c r="G85" s="199"/>
      <c r="H85" s="63">
        <v>0</v>
      </c>
      <c r="I85" s="199" t="s">
        <v>4</v>
      </c>
      <c r="J85" s="206"/>
      <c r="K85" s="199"/>
      <c r="L85" s="199"/>
      <c r="M85" s="199"/>
      <c r="N85" s="199"/>
      <c r="O85" s="199"/>
      <c r="P85" s="199"/>
      <c r="Q85" s="236">
        <v>410</v>
      </c>
      <c r="R85" s="199"/>
      <c r="S85" s="198">
        <f>H85-E85</f>
        <v>0</v>
      </c>
      <c r="T85" s="198"/>
      <c r="U85" s="198"/>
      <c r="V85" s="201">
        <f>S85*$F$6/A85*1000</f>
        <v>0</v>
      </c>
      <c r="W85" s="199" t="s">
        <v>10</v>
      </c>
      <c r="Y85" s="199"/>
      <c r="Z85" s="201" t="e">
        <f>V85/AB85</f>
        <v>#DIV/0!</v>
      </c>
      <c r="AA85" s="199" t="s">
        <v>10</v>
      </c>
      <c r="AB85" s="235">
        <f>ROUNDUP(AH85,0)</f>
        <v>0</v>
      </c>
      <c r="AC85" s="197" t="s">
        <v>217</v>
      </c>
      <c r="AD85" s="199"/>
      <c r="AE85" s="201">
        <f>V85</f>
        <v>0</v>
      </c>
      <c r="AF85" s="199" t="s">
        <v>10</v>
      </c>
      <c r="AG85" s="197"/>
      <c r="AH85" s="202">
        <f>S85/AL85</f>
        <v>0</v>
      </c>
      <c r="AI85" s="199" t="s">
        <v>266</v>
      </c>
      <c r="AJ85" s="199"/>
      <c r="AK85" s="197"/>
      <c r="AL85" s="204">
        <v>20</v>
      </c>
      <c r="AM85" s="198">
        <v>410</v>
      </c>
      <c r="AN85" s="197" t="s">
        <v>4</v>
      </c>
      <c r="AP85" s="196"/>
    </row>
    <row r="86" spans="1:42" ht="8.4" hidden="1" customHeight="1" x14ac:dyDescent="0.25">
      <c r="C86" s="200"/>
      <c r="D86" s="199"/>
      <c r="E86" s="199"/>
      <c r="F86" s="199"/>
      <c r="G86" s="199"/>
      <c r="H86" s="199"/>
      <c r="I86" s="199"/>
      <c r="J86" s="206"/>
      <c r="K86" s="199"/>
      <c r="L86" s="199"/>
      <c r="M86" s="199"/>
      <c r="N86" s="199"/>
      <c r="O86" s="199"/>
      <c r="P86" s="199"/>
      <c r="Q86" s="198"/>
      <c r="R86" s="199"/>
      <c r="S86" s="198"/>
      <c r="T86" s="198"/>
      <c r="U86" s="198"/>
      <c r="V86" s="205"/>
      <c r="W86" s="199"/>
      <c r="Y86" s="199"/>
      <c r="Z86" s="237"/>
      <c r="AA86" s="199"/>
      <c r="AB86" s="235"/>
      <c r="AC86" s="197"/>
      <c r="AD86" s="199"/>
      <c r="AE86" s="205"/>
      <c r="AF86" s="199"/>
      <c r="AG86" s="197"/>
      <c r="AH86" s="202"/>
      <c r="AI86" s="199"/>
      <c r="AJ86" s="199"/>
      <c r="AK86" s="197"/>
      <c r="AL86" s="204"/>
      <c r="AM86" s="198"/>
      <c r="AN86" s="197"/>
      <c r="AP86" s="196"/>
    </row>
    <row r="87" spans="1:42" hidden="1" x14ac:dyDescent="0.25">
      <c r="A87" s="290">
        <v>100000</v>
      </c>
      <c r="C87" s="200" t="s">
        <v>268</v>
      </c>
      <c r="D87" s="199"/>
      <c r="E87" s="63">
        <v>0</v>
      </c>
      <c r="F87" s="199" t="s">
        <v>4</v>
      </c>
      <c r="G87" s="199"/>
      <c r="H87" s="63">
        <v>0</v>
      </c>
      <c r="I87" s="199" t="s">
        <v>4</v>
      </c>
      <c r="J87" s="206"/>
      <c r="K87" s="199"/>
      <c r="L87" s="199"/>
      <c r="M87" s="199"/>
      <c r="N87" s="199"/>
      <c r="O87" s="199"/>
      <c r="P87" s="199"/>
      <c r="Q87" s="236">
        <v>1350</v>
      </c>
      <c r="R87" s="199"/>
      <c r="S87" s="198">
        <f>H87-E87</f>
        <v>0</v>
      </c>
      <c r="T87" s="198"/>
      <c r="U87" s="198"/>
      <c r="V87" s="201">
        <f>S87*$F$6/A87*1000</f>
        <v>0</v>
      </c>
      <c r="W87" s="199" t="s">
        <v>10</v>
      </c>
      <c r="Y87" s="199"/>
      <c r="Z87" s="201" t="e">
        <f>V87/AB87</f>
        <v>#DIV/0!</v>
      </c>
      <c r="AA87" s="199" t="s">
        <v>10</v>
      </c>
      <c r="AB87" s="235">
        <f>ROUNDUP(AH87,0)</f>
        <v>0</v>
      </c>
      <c r="AC87" s="197" t="s">
        <v>217</v>
      </c>
      <c r="AD87" s="199"/>
      <c r="AE87" s="201">
        <f>V87</f>
        <v>0</v>
      </c>
      <c r="AF87" s="199" t="s">
        <v>10</v>
      </c>
      <c r="AG87" s="197"/>
      <c r="AH87" s="202">
        <f>S87/AL87</f>
        <v>0</v>
      </c>
      <c r="AI87" s="199" t="s">
        <v>266</v>
      </c>
      <c r="AJ87" s="199"/>
      <c r="AK87" s="197"/>
      <c r="AL87" s="204">
        <v>30</v>
      </c>
      <c r="AM87" s="198">
        <v>1350</v>
      </c>
      <c r="AN87" s="197" t="s">
        <v>4</v>
      </c>
      <c r="AP87" s="196"/>
    </row>
    <row r="88" spans="1:42" ht="8.4" hidden="1" customHeight="1" thickBot="1" x14ac:dyDescent="0.3">
      <c r="C88" s="193"/>
      <c r="D88" s="192"/>
      <c r="E88" s="192"/>
      <c r="F88" s="192"/>
      <c r="G88" s="192"/>
      <c r="H88" s="192"/>
      <c r="I88" s="192"/>
      <c r="J88" s="195"/>
      <c r="K88" s="192"/>
      <c r="L88" s="192"/>
      <c r="M88" s="192"/>
      <c r="N88" s="192"/>
      <c r="O88" s="192"/>
      <c r="P88" s="192"/>
      <c r="Q88" s="192"/>
      <c r="R88" s="192"/>
      <c r="S88" s="190"/>
      <c r="T88" s="190"/>
      <c r="U88" s="190"/>
      <c r="V88" s="194"/>
      <c r="W88" s="192"/>
      <c r="Y88" s="192"/>
      <c r="Z88" s="192"/>
      <c r="AA88" s="192"/>
      <c r="AB88" s="192"/>
      <c r="AC88" s="189"/>
      <c r="AD88" s="192"/>
      <c r="AE88" s="194"/>
      <c r="AF88" s="192"/>
      <c r="AG88" s="189"/>
      <c r="AH88" s="192"/>
      <c r="AI88" s="192"/>
      <c r="AJ88" s="192"/>
      <c r="AK88" s="189"/>
      <c r="AL88" s="191"/>
      <c r="AM88" s="190"/>
      <c r="AN88" s="189"/>
      <c r="AP88" s="188"/>
    </row>
    <row r="89" spans="1:42" ht="8.4" customHeight="1" thickBot="1" x14ac:dyDescent="0.3">
      <c r="AK89" s="63"/>
    </row>
    <row r="90" spans="1:42" ht="28.2" customHeight="1" thickBot="1" x14ac:dyDescent="0.4">
      <c r="C90" s="234" t="s">
        <v>269</v>
      </c>
      <c r="D90" s="232"/>
      <c r="E90" s="232"/>
      <c r="F90" s="232"/>
      <c r="G90" s="232"/>
      <c r="H90" s="232"/>
      <c r="I90" s="232"/>
      <c r="J90" s="233"/>
      <c r="K90" s="232"/>
      <c r="L90" s="232"/>
      <c r="M90" s="231"/>
      <c r="N90" s="224"/>
      <c r="O90" s="220"/>
      <c r="P90" s="220"/>
      <c r="Q90" s="220"/>
      <c r="R90" s="220"/>
      <c r="S90" s="222"/>
      <c r="T90" s="222"/>
      <c r="U90" s="222"/>
      <c r="V90" s="221"/>
      <c r="W90" s="219"/>
      <c r="Y90" s="220"/>
      <c r="Z90" s="220"/>
      <c r="AA90" s="220"/>
      <c r="AB90" s="220"/>
      <c r="AC90" s="220"/>
      <c r="AD90" s="220"/>
      <c r="AE90" s="221"/>
      <c r="AF90" s="220"/>
      <c r="AG90" s="220"/>
      <c r="AH90" s="220"/>
      <c r="AI90" s="220"/>
      <c r="AJ90" s="220"/>
      <c r="AK90" s="219"/>
      <c r="AL90" s="229"/>
      <c r="AM90" s="222"/>
      <c r="AN90" s="219"/>
      <c r="AP90" s="230"/>
    </row>
    <row r="91" spans="1:42" ht="40.200000000000003" thickBot="1" x14ac:dyDescent="0.3">
      <c r="A91" s="290" t="s">
        <v>203</v>
      </c>
      <c r="C91" s="217" t="s">
        <v>204</v>
      </c>
      <c r="D91" s="215"/>
      <c r="E91" s="215" t="s">
        <v>227</v>
      </c>
      <c r="F91" s="215" t="s">
        <v>206</v>
      </c>
      <c r="G91" s="215"/>
      <c r="H91" s="215" t="s">
        <v>228</v>
      </c>
      <c r="I91" s="215" t="s">
        <v>206</v>
      </c>
      <c r="J91" s="373" t="s">
        <v>398</v>
      </c>
      <c r="K91" s="373"/>
      <c r="L91" s="373"/>
      <c r="M91" s="373" t="s">
        <v>397</v>
      </c>
      <c r="N91" s="373"/>
      <c r="O91" s="373" t="s">
        <v>396</v>
      </c>
      <c r="P91" s="373"/>
      <c r="Q91" s="215"/>
      <c r="R91" s="215"/>
      <c r="S91" s="214" t="s">
        <v>209</v>
      </c>
      <c r="T91" s="214"/>
      <c r="U91" s="214"/>
      <c r="V91" s="213"/>
      <c r="W91" s="189"/>
      <c r="Y91" s="192"/>
      <c r="Z91" s="192"/>
      <c r="AA91" s="192"/>
      <c r="AB91" s="192"/>
      <c r="AC91" s="192"/>
      <c r="AD91" s="192"/>
      <c r="AE91" s="213" t="s">
        <v>258</v>
      </c>
      <c r="AF91" s="192"/>
      <c r="AG91" s="192"/>
      <c r="AH91" s="192"/>
      <c r="AI91" s="192"/>
      <c r="AJ91" s="192"/>
      <c r="AK91" s="189"/>
      <c r="AL91" s="212" t="s">
        <v>260</v>
      </c>
      <c r="AM91" s="211" t="s">
        <v>208</v>
      </c>
      <c r="AN91" s="189" t="s">
        <v>206</v>
      </c>
      <c r="AP91" s="196"/>
    </row>
    <row r="92" spans="1:42" ht="8.4" customHeight="1" x14ac:dyDescent="0.25">
      <c r="C92" s="224"/>
      <c r="D92" s="220"/>
      <c r="E92" s="220"/>
      <c r="F92" s="220"/>
      <c r="G92" s="220"/>
      <c r="H92" s="220"/>
      <c r="I92" s="220"/>
      <c r="J92" s="223"/>
      <c r="K92" s="199"/>
      <c r="L92" s="199"/>
      <c r="M92" s="199"/>
      <c r="N92" s="199"/>
      <c r="O92" s="199"/>
      <c r="P92" s="199"/>
      <c r="Q92" s="220"/>
      <c r="R92" s="220"/>
      <c r="S92" s="222"/>
      <c r="T92" s="222"/>
      <c r="U92" s="222"/>
      <c r="V92" s="221"/>
      <c r="W92" s="219"/>
      <c r="Y92" s="220"/>
      <c r="Z92" s="220"/>
      <c r="AA92" s="220"/>
      <c r="AB92" s="220"/>
      <c r="AC92" s="220"/>
      <c r="AD92" s="220"/>
      <c r="AE92" s="221"/>
      <c r="AF92" s="220"/>
      <c r="AG92" s="220"/>
      <c r="AH92" s="220"/>
      <c r="AI92" s="224"/>
      <c r="AJ92" s="220"/>
      <c r="AK92" s="219"/>
      <c r="AL92" s="229"/>
      <c r="AM92" s="222"/>
      <c r="AN92" s="219"/>
      <c r="AP92" s="196"/>
    </row>
    <row r="93" spans="1:42" x14ac:dyDescent="0.25">
      <c r="A93" s="290">
        <v>36400</v>
      </c>
      <c r="C93" s="200" t="s">
        <v>700</v>
      </c>
      <c r="D93" s="199"/>
      <c r="E93" s="63">
        <v>0</v>
      </c>
      <c r="F93" s="199" t="s">
        <v>4</v>
      </c>
      <c r="G93" s="199"/>
      <c r="H93" s="63">
        <v>0</v>
      </c>
      <c r="I93" s="199" t="s">
        <v>4</v>
      </c>
      <c r="J93" s="206" t="s">
        <v>395</v>
      </c>
      <c r="K93" s="228"/>
      <c r="L93" s="199" t="s">
        <v>10</v>
      </c>
      <c r="M93" s="227">
        <f>(K93*(A93*1))/(($F$6)*1000)</f>
        <v>0</v>
      </c>
      <c r="N93" s="226" t="s">
        <v>4</v>
      </c>
      <c r="O93" s="202" t="s">
        <v>394</v>
      </c>
      <c r="P93" s="199"/>
      <c r="Q93" s="199"/>
      <c r="R93" s="199"/>
      <c r="S93" s="198">
        <f>H93-E93</f>
        <v>0</v>
      </c>
      <c r="T93" s="198" t="s">
        <v>699</v>
      </c>
      <c r="U93" s="198"/>
      <c r="V93" s="205"/>
      <c r="W93" s="197"/>
      <c r="Y93" s="199"/>
      <c r="Z93" s="199"/>
      <c r="AA93" s="199"/>
      <c r="AB93" s="199"/>
      <c r="AC93" s="199"/>
      <c r="AD93" s="199"/>
      <c r="AE93" s="201">
        <f>V93</f>
        <v>0</v>
      </c>
      <c r="AF93" s="199" t="s">
        <v>10</v>
      </c>
      <c r="AG93" s="199"/>
      <c r="AH93" s="199"/>
      <c r="AI93" s="200"/>
      <c r="AJ93" s="199"/>
      <c r="AK93" s="197" t="s">
        <v>270</v>
      </c>
      <c r="AL93" s="204">
        <v>1</v>
      </c>
      <c r="AM93" s="198"/>
      <c r="AN93" s="197" t="s">
        <v>4</v>
      </c>
      <c r="AP93" s="196"/>
    </row>
    <row r="94" spans="1:42" ht="8.4" customHeight="1" x14ac:dyDescent="0.25">
      <c r="C94" s="200"/>
      <c r="D94" s="199"/>
      <c r="E94" s="199"/>
      <c r="F94" s="199"/>
      <c r="G94" s="199"/>
      <c r="H94" s="199"/>
      <c r="I94" s="199"/>
      <c r="J94" s="206"/>
      <c r="K94" s="199"/>
      <c r="L94" s="199"/>
      <c r="M94" s="199"/>
      <c r="N94" s="199"/>
      <c r="O94" s="199"/>
      <c r="P94" s="199"/>
      <c r="Q94" s="199"/>
      <c r="R94" s="199"/>
      <c r="S94" s="198"/>
      <c r="T94" s="198"/>
      <c r="U94" s="198"/>
      <c r="V94" s="205"/>
      <c r="W94" s="197"/>
      <c r="Y94" s="199"/>
      <c r="Z94" s="199"/>
      <c r="AA94" s="199"/>
      <c r="AB94" s="199"/>
      <c r="AC94" s="199"/>
      <c r="AD94" s="199"/>
      <c r="AE94" s="205"/>
      <c r="AF94" s="199"/>
      <c r="AG94" s="199"/>
      <c r="AH94" s="199"/>
      <c r="AI94" s="200"/>
      <c r="AJ94" s="199"/>
      <c r="AK94" s="197"/>
      <c r="AL94" s="204"/>
      <c r="AM94" s="198"/>
      <c r="AN94" s="197"/>
      <c r="AP94" s="196"/>
    </row>
    <row r="95" spans="1:42" ht="14.4" customHeight="1" x14ac:dyDescent="0.25">
      <c r="A95" s="290">
        <v>30650</v>
      </c>
      <c r="C95" s="200" t="s">
        <v>271</v>
      </c>
      <c r="D95" s="199"/>
      <c r="E95" s="63">
        <v>0</v>
      </c>
      <c r="F95" s="199" t="s">
        <v>4</v>
      </c>
      <c r="G95" s="199"/>
      <c r="H95" s="63">
        <v>0</v>
      </c>
      <c r="I95" s="199" t="s">
        <v>4</v>
      </c>
      <c r="J95" s="206" t="s">
        <v>395</v>
      </c>
      <c r="K95" s="228"/>
      <c r="L95" s="199" t="s">
        <v>10</v>
      </c>
      <c r="M95" s="227">
        <f>(K95*(A95*1))/(($F$6)*1000)</f>
        <v>0</v>
      </c>
      <c r="N95" s="226" t="s">
        <v>4</v>
      </c>
      <c r="O95" s="202" t="s">
        <v>394</v>
      </c>
      <c r="P95" s="199"/>
      <c r="Q95" s="199"/>
      <c r="R95" s="199"/>
      <c r="S95" s="198">
        <f>H95-E95</f>
        <v>0</v>
      </c>
      <c r="T95" s="198"/>
      <c r="U95" s="198"/>
      <c r="V95" s="205"/>
      <c r="W95" s="197"/>
      <c r="Y95" s="199"/>
      <c r="Z95" s="199"/>
      <c r="AA95" s="199"/>
      <c r="AB95" s="199"/>
      <c r="AC95" s="199"/>
      <c r="AD95" s="199"/>
      <c r="AE95" s="201">
        <f>V95</f>
        <v>0</v>
      </c>
      <c r="AF95" s="199" t="s">
        <v>10</v>
      </c>
      <c r="AG95" s="199"/>
      <c r="AH95" s="199"/>
      <c r="AI95" s="200"/>
      <c r="AJ95" s="199"/>
      <c r="AK95" s="197" t="s">
        <v>270</v>
      </c>
      <c r="AL95" s="204">
        <v>1</v>
      </c>
      <c r="AM95" s="198"/>
      <c r="AN95" s="197" t="s">
        <v>4</v>
      </c>
      <c r="AP95" s="196"/>
    </row>
    <row r="96" spans="1:42" ht="8.4" hidden="1" customHeight="1" thickBot="1" x14ac:dyDescent="0.3">
      <c r="C96" s="193"/>
      <c r="D96" s="192"/>
      <c r="E96" s="192"/>
      <c r="F96" s="192"/>
      <c r="G96" s="192"/>
      <c r="H96" s="192"/>
      <c r="I96" s="192"/>
      <c r="J96" s="195"/>
      <c r="K96" s="192"/>
      <c r="L96" s="192"/>
      <c r="M96" s="192"/>
      <c r="N96" s="192"/>
      <c r="O96" s="192"/>
      <c r="P96" s="192"/>
      <c r="Q96" s="192"/>
      <c r="R96" s="192"/>
      <c r="S96" s="190"/>
      <c r="T96" s="190"/>
      <c r="U96" s="190"/>
      <c r="V96" s="194"/>
      <c r="W96" s="189"/>
      <c r="Y96" s="192"/>
      <c r="Z96" s="192"/>
      <c r="AA96" s="192"/>
      <c r="AB96" s="192"/>
      <c r="AC96" s="192"/>
      <c r="AD96" s="192"/>
      <c r="AE96" s="194"/>
      <c r="AF96" s="192"/>
      <c r="AG96" s="192"/>
      <c r="AH96" s="192"/>
      <c r="AI96" s="193"/>
      <c r="AJ96" s="192"/>
      <c r="AK96" s="189"/>
      <c r="AL96" s="225"/>
      <c r="AM96" s="190"/>
      <c r="AN96" s="189"/>
      <c r="AP96" s="196"/>
    </row>
    <row r="97" spans="1:42" ht="8.4" hidden="1" customHeight="1" x14ac:dyDescent="0.25">
      <c r="C97" s="224"/>
      <c r="D97" s="220"/>
      <c r="E97" s="220"/>
      <c r="F97" s="220"/>
      <c r="G97" s="220"/>
      <c r="H97" s="220"/>
      <c r="I97" s="220"/>
      <c r="J97" s="223"/>
      <c r="K97" s="220"/>
      <c r="L97" s="220"/>
      <c r="M97" s="220"/>
      <c r="N97" s="220"/>
      <c r="O97" s="220"/>
      <c r="P97" s="220"/>
      <c r="Q97" s="220"/>
      <c r="R97" s="220"/>
      <c r="S97" s="222"/>
      <c r="T97" s="222"/>
      <c r="U97" s="222"/>
      <c r="V97" s="221"/>
      <c r="W97" s="219"/>
      <c r="Y97" s="220"/>
      <c r="Z97" s="220"/>
      <c r="AA97" s="220"/>
      <c r="AB97" s="220"/>
      <c r="AC97" s="220"/>
      <c r="AD97" s="220"/>
      <c r="AE97" s="221"/>
      <c r="AF97" s="220"/>
      <c r="AG97" s="219"/>
      <c r="AH97" s="199"/>
      <c r="AI97" s="200"/>
      <c r="AJ97" s="199"/>
      <c r="AK97" s="197"/>
      <c r="AL97" s="204"/>
      <c r="AM97" s="198"/>
      <c r="AN97" s="197"/>
      <c r="AP97" s="196"/>
    </row>
    <row r="98" spans="1:42" ht="87.6" hidden="1" customHeight="1" x14ac:dyDescent="0.3">
      <c r="C98" s="383" t="s">
        <v>272</v>
      </c>
      <c r="D98" s="384"/>
      <c r="E98" s="384"/>
      <c r="F98" s="384"/>
      <c r="G98" s="384"/>
      <c r="H98" s="384"/>
      <c r="I98" s="384"/>
      <c r="J98" s="384"/>
      <c r="K98" s="218"/>
      <c r="L98" s="218"/>
      <c r="M98" s="218"/>
      <c r="N98" s="218"/>
      <c r="O98" s="218"/>
      <c r="P98" s="218"/>
      <c r="Q98" s="199"/>
      <c r="R98" s="199"/>
      <c r="S98" s="198"/>
      <c r="T98" s="198"/>
      <c r="U98" s="198"/>
      <c r="V98" s="205"/>
      <c r="W98" s="197"/>
      <c r="Y98" s="199"/>
      <c r="Z98" s="199"/>
      <c r="AA98" s="199"/>
      <c r="AB98" s="199"/>
      <c r="AC98" s="199"/>
      <c r="AD98" s="199"/>
      <c r="AE98" s="205"/>
      <c r="AF98" s="199"/>
      <c r="AG98" s="197"/>
      <c r="AH98" s="199"/>
      <c r="AI98" s="200"/>
      <c r="AJ98" s="199"/>
      <c r="AK98" s="197"/>
      <c r="AL98" s="204"/>
      <c r="AM98" s="198"/>
      <c r="AN98" s="197"/>
      <c r="AP98" s="196"/>
    </row>
    <row r="99" spans="1:42" ht="16.8" hidden="1" customHeight="1" thickBot="1" x14ac:dyDescent="0.3">
      <c r="A99" s="290" t="s">
        <v>203</v>
      </c>
      <c r="C99" s="217"/>
      <c r="D99" s="215"/>
      <c r="E99" s="215" t="s">
        <v>227</v>
      </c>
      <c r="F99" s="215" t="s">
        <v>206</v>
      </c>
      <c r="G99" s="215"/>
      <c r="H99" s="215" t="s">
        <v>228</v>
      </c>
      <c r="I99" s="215" t="s">
        <v>206</v>
      </c>
      <c r="J99" s="216"/>
      <c r="K99" s="215"/>
      <c r="L99" s="215"/>
      <c r="M99" s="215"/>
      <c r="N99" s="215"/>
      <c r="O99" s="215"/>
      <c r="P99" s="215"/>
      <c r="Q99" s="215"/>
      <c r="R99" s="215"/>
      <c r="S99" s="214" t="s">
        <v>209</v>
      </c>
      <c r="T99" s="214"/>
      <c r="U99" s="214"/>
      <c r="V99" s="213" t="s">
        <v>258</v>
      </c>
      <c r="W99" s="189"/>
      <c r="Y99" s="192"/>
      <c r="Z99" s="192"/>
      <c r="AA99" s="192"/>
      <c r="AB99" s="192"/>
      <c r="AC99" s="192"/>
      <c r="AD99" s="192"/>
      <c r="AE99" s="213" t="s">
        <v>258</v>
      </c>
      <c r="AF99" s="192"/>
      <c r="AG99" s="189"/>
      <c r="AH99" s="192"/>
      <c r="AI99" s="192"/>
      <c r="AJ99" s="192"/>
      <c r="AK99" s="189"/>
      <c r="AL99" s="212" t="s">
        <v>260</v>
      </c>
      <c r="AM99" s="211" t="s">
        <v>208</v>
      </c>
      <c r="AN99" s="189" t="s">
        <v>206</v>
      </c>
      <c r="AP99" s="196"/>
    </row>
    <row r="100" spans="1:42" hidden="1" x14ac:dyDescent="0.25">
      <c r="C100" s="200"/>
      <c r="D100" s="199"/>
      <c r="E100" s="199"/>
      <c r="F100" s="199"/>
      <c r="G100" s="199"/>
      <c r="H100" s="199"/>
      <c r="I100" s="199"/>
      <c r="J100" s="210" t="s">
        <v>273</v>
      </c>
      <c r="K100" s="209"/>
      <c r="L100" s="209"/>
      <c r="M100" s="209"/>
      <c r="N100" s="209"/>
      <c r="O100" s="209"/>
      <c r="P100" s="209"/>
      <c r="Q100" s="199"/>
      <c r="R100" s="199"/>
      <c r="S100" s="198"/>
      <c r="T100" s="198"/>
      <c r="U100" s="198"/>
      <c r="V100" s="205"/>
      <c r="W100" s="197"/>
      <c r="Y100" s="199"/>
      <c r="Z100" s="199"/>
      <c r="AA100" s="199"/>
      <c r="AB100" s="199"/>
      <c r="AC100" s="199"/>
      <c r="AD100" s="199"/>
      <c r="AE100" s="205"/>
      <c r="AF100" s="199"/>
      <c r="AG100" s="199"/>
      <c r="AH100" s="199"/>
      <c r="AI100" s="200"/>
      <c r="AJ100" s="199"/>
      <c r="AK100" s="197"/>
      <c r="AL100" s="204"/>
      <c r="AM100" s="198"/>
      <c r="AN100" s="197"/>
      <c r="AP100" s="196"/>
    </row>
    <row r="101" spans="1:42" ht="14.4" hidden="1" x14ac:dyDescent="0.3">
      <c r="A101" s="290">
        <v>1000</v>
      </c>
      <c r="C101" s="200" t="s">
        <v>274</v>
      </c>
      <c r="D101" s="199"/>
      <c r="E101" s="63">
        <v>0</v>
      </c>
      <c r="F101" s="199" t="s">
        <v>275</v>
      </c>
      <c r="G101" s="199"/>
      <c r="H101" s="63">
        <v>0</v>
      </c>
      <c r="I101" s="199" t="s">
        <v>275</v>
      </c>
      <c r="J101" s="208">
        <f>H101*3.066/1000</f>
        <v>0</v>
      </c>
      <c r="K101" s="207"/>
      <c r="L101" s="207"/>
      <c r="M101" s="207"/>
      <c r="N101" s="207"/>
      <c r="O101" s="207"/>
      <c r="P101" s="207"/>
      <c r="Q101" s="199" t="s">
        <v>276</v>
      </c>
      <c r="R101" s="199"/>
      <c r="S101" s="198">
        <f>H101-E101</f>
        <v>0</v>
      </c>
      <c r="T101" s="198"/>
      <c r="U101" s="198"/>
      <c r="V101" s="201">
        <f>(S101*3.066/1000)*$F$6/A101*1000</f>
        <v>0</v>
      </c>
      <c r="W101" s="197" t="s">
        <v>10</v>
      </c>
      <c r="Y101" s="199"/>
      <c r="Z101" s="199"/>
      <c r="AA101" s="199"/>
      <c r="AB101" s="199"/>
      <c r="AC101" s="199"/>
      <c r="AD101" s="199"/>
      <c r="AE101" s="201">
        <f>V101</f>
        <v>0</v>
      </c>
      <c r="AF101" s="199" t="s">
        <v>10</v>
      </c>
      <c r="AG101" s="199"/>
      <c r="AH101" s="199"/>
      <c r="AI101" s="200" t="s">
        <v>277</v>
      </c>
      <c r="AJ101" s="199"/>
      <c r="AK101" s="197"/>
      <c r="AL101" s="204">
        <v>1</v>
      </c>
      <c r="AM101" s="198"/>
      <c r="AN101" s="197" t="s">
        <v>4</v>
      </c>
      <c r="AP101" s="196"/>
    </row>
    <row r="102" spans="1:42" ht="8.4" hidden="1" customHeight="1" x14ac:dyDescent="0.25">
      <c r="C102" s="200"/>
      <c r="D102" s="199"/>
      <c r="E102" s="199"/>
      <c r="F102" s="199"/>
      <c r="G102" s="199"/>
      <c r="H102" s="199"/>
      <c r="I102" s="199"/>
      <c r="J102" s="206"/>
      <c r="K102" s="199"/>
      <c r="L102" s="199"/>
      <c r="M102" s="199"/>
      <c r="N102" s="199"/>
      <c r="O102" s="199"/>
      <c r="P102" s="199"/>
      <c r="Q102" s="199"/>
      <c r="R102" s="199"/>
      <c r="S102" s="198"/>
      <c r="T102" s="198"/>
      <c r="U102" s="198"/>
      <c r="V102" s="205"/>
      <c r="W102" s="197"/>
      <c r="Y102" s="199"/>
      <c r="Z102" s="199"/>
      <c r="AA102" s="199"/>
      <c r="AB102" s="199"/>
      <c r="AC102" s="199"/>
      <c r="AD102" s="199"/>
      <c r="AE102" s="205"/>
      <c r="AF102" s="199"/>
      <c r="AG102" s="199"/>
      <c r="AH102" s="199"/>
      <c r="AI102" s="200"/>
      <c r="AJ102" s="199"/>
      <c r="AK102" s="197"/>
      <c r="AL102" s="204"/>
      <c r="AM102" s="198"/>
      <c r="AN102" s="197"/>
      <c r="AP102" s="196"/>
    </row>
    <row r="103" spans="1:42" ht="14.4" hidden="1" x14ac:dyDescent="0.3">
      <c r="A103" s="290">
        <v>1000</v>
      </c>
      <c r="C103" s="200" t="s">
        <v>278</v>
      </c>
      <c r="D103" s="199"/>
      <c r="E103" s="63">
        <v>0</v>
      </c>
      <c r="F103" s="199" t="s">
        <v>279</v>
      </c>
      <c r="G103" s="199"/>
      <c r="H103" s="63">
        <v>0</v>
      </c>
      <c r="I103" s="199" t="s">
        <v>279</v>
      </c>
      <c r="J103" s="203">
        <f>H103/3.066*1000</f>
        <v>0</v>
      </c>
      <c r="K103" s="202"/>
      <c r="L103" s="202"/>
      <c r="M103" s="202"/>
      <c r="N103" s="202"/>
      <c r="O103" s="202"/>
      <c r="P103" s="202"/>
      <c r="Q103" s="199" t="s">
        <v>280</v>
      </c>
      <c r="R103" s="199"/>
      <c r="S103" s="198">
        <f>H103-E103</f>
        <v>0</v>
      </c>
      <c r="T103" s="198"/>
      <c r="U103" s="198"/>
      <c r="V103" s="201">
        <f>S103*$F$6/A103*1000</f>
        <v>0</v>
      </c>
      <c r="W103" s="197" t="s">
        <v>10</v>
      </c>
      <c r="Y103" s="199"/>
      <c r="Z103" s="199"/>
      <c r="AA103" s="199"/>
      <c r="AB103" s="199"/>
      <c r="AC103" s="199"/>
      <c r="AD103" s="199"/>
      <c r="AE103" s="201">
        <f>V103</f>
        <v>0</v>
      </c>
      <c r="AF103" s="199" t="s">
        <v>10</v>
      </c>
      <c r="AG103" s="199"/>
      <c r="AH103" s="199"/>
      <c r="AI103" s="200" t="s">
        <v>281</v>
      </c>
      <c r="AJ103" s="199"/>
      <c r="AK103" s="197"/>
      <c r="AL103" s="198">
        <v>0.02</v>
      </c>
      <c r="AM103" s="198"/>
      <c r="AN103" s="197" t="s">
        <v>4</v>
      </c>
      <c r="AP103" s="196"/>
    </row>
    <row r="104" spans="1:42" ht="8.4" customHeight="1" thickBot="1" x14ac:dyDescent="0.3">
      <c r="C104" s="193"/>
      <c r="D104" s="192"/>
      <c r="E104" s="192"/>
      <c r="F104" s="192"/>
      <c r="G104" s="192"/>
      <c r="H104" s="192"/>
      <c r="I104" s="192"/>
      <c r="J104" s="195"/>
      <c r="K104" s="192"/>
      <c r="L104" s="192"/>
      <c r="M104" s="192"/>
      <c r="N104" s="192"/>
      <c r="O104" s="192"/>
      <c r="P104" s="192"/>
      <c r="Q104" s="192"/>
      <c r="R104" s="192"/>
      <c r="S104" s="190"/>
      <c r="T104" s="190"/>
      <c r="U104" s="190"/>
      <c r="V104" s="194"/>
      <c r="W104" s="189"/>
      <c r="Y104" s="192"/>
      <c r="Z104" s="192"/>
      <c r="AA104" s="192"/>
      <c r="AB104" s="192"/>
      <c r="AC104" s="192"/>
      <c r="AD104" s="192"/>
      <c r="AE104" s="194"/>
      <c r="AF104" s="192"/>
      <c r="AG104" s="192"/>
      <c r="AH104" s="192"/>
      <c r="AI104" s="193"/>
      <c r="AJ104" s="192"/>
      <c r="AK104" s="189"/>
      <c r="AL104" s="191"/>
      <c r="AM104" s="190"/>
      <c r="AN104" s="189"/>
      <c r="AP104" s="188"/>
    </row>
    <row r="105" spans="1:42" hidden="1" x14ac:dyDescent="0.25">
      <c r="C105" s="183"/>
      <c r="D105" s="183"/>
      <c r="E105" s="183"/>
      <c r="F105" s="183"/>
      <c r="G105" s="183"/>
      <c r="H105" s="183"/>
      <c r="I105" s="183"/>
      <c r="J105" s="187"/>
      <c r="K105" s="183"/>
      <c r="L105" s="183"/>
      <c r="M105" s="183"/>
      <c r="N105" s="183"/>
      <c r="O105" s="183"/>
      <c r="P105" s="183"/>
      <c r="Q105" s="183"/>
      <c r="R105" s="183"/>
      <c r="S105" s="184"/>
      <c r="T105" s="184"/>
      <c r="U105" s="184"/>
      <c r="V105" s="186"/>
      <c r="W105" s="183"/>
      <c r="Y105" s="183"/>
      <c r="Z105" s="183"/>
      <c r="AA105" s="183"/>
      <c r="AB105" s="183"/>
      <c r="AC105" s="183"/>
      <c r="AD105" s="183"/>
      <c r="AE105" s="186"/>
      <c r="AF105" s="183"/>
      <c r="AG105" s="183"/>
      <c r="AH105" s="183"/>
      <c r="AI105" s="183"/>
      <c r="AJ105" s="183"/>
      <c r="AK105" s="185"/>
      <c r="AL105" s="185"/>
      <c r="AM105" s="184"/>
      <c r="AN105" s="183"/>
      <c r="AO105" s="183"/>
      <c r="AP105" s="183"/>
    </row>
    <row r="106" spans="1:42" x14ac:dyDescent="0.25">
      <c r="C106" s="142" t="s">
        <v>393</v>
      </c>
    </row>
    <row r="107" spans="1:42" x14ac:dyDescent="0.25">
      <c r="C107" s="63" t="s">
        <v>283</v>
      </c>
    </row>
    <row r="109" spans="1:42" x14ac:dyDescent="0.25">
      <c r="C109" s="142"/>
    </row>
    <row r="110" spans="1:42" ht="41.4" customHeight="1" x14ac:dyDescent="0.25">
      <c r="C110" s="385"/>
      <c r="D110" s="385"/>
      <c r="E110" s="385"/>
      <c r="F110" s="385"/>
      <c r="G110" s="385"/>
      <c r="H110" s="385"/>
      <c r="I110" s="385"/>
      <c r="J110" s="385"/>
      <c r="K110" s="385"/>
      <c r="L110" s="385"/>
      <c r="M110" s="385"/>
      <c r="N110" s="385"/>
      <c r="O110" s="385"/>
      <c r="P110" s="385"/>
      <c r="Q110" s="385"/>
      <c r="R110" s="385"/>
      <c r="S110" s="385"/>
      <c r="T110" s="385"/>
      <c r="U110" s="385"/>
      <c r="V110" s="385"/>
      <c r="W110" s="385"/>
      <c r="X110" s="385"/>
      <c r="Y110" s="385"/>
      <c r="Z110" s="385"/>
      <c r="AA110" s="385"/>
      <c r="AB110" s="385"/>
      <c r="AC110" s="385"/>
      <c r="AD110" s="385"/>
      <c r="AE110" s="385"/>
      <c r="AF110" s="385"/>
      <c r="AG110" s="385"/>
      <c r="AH110" s="385"/>
      <c r="AI110" s="385"/>
      <c r="AJ110" s="385"/>
      <c r="AK110" s="385"/>
      <c r="AL110" s="385"/>
      <c r="AM110" s="385"/>
      <c r="AN110" s="385"/>
    </row>
    <row r="111" spans="1:42" s="142" customFormat="1" x14ac:dyDescent="0.25">
      <c r="A111" s="291"/>
      <c r="J111" s="182"/>
      <c r="S111" s="179"/>
      <c r="T111" s="179"/>
      <c r="U111" s="179"/>
      <c r="V111" s="181"/>
      <c r="AE111" s="181"/>
      <c r="AK111" s="180"/>
      <c r="AL111" s="180"/>
      <c r="AM111" s="179"/>
    </row>
    <row r="116" spans="1:39" s="142" customFormat="1" x14ac:dyDescent="0.25">
      <c r="A116" s="291"/>
      <c r="J116" s="182"/>
      <c r="S116" s="179"/>
      <c r="T116" s="179"/>
      <c r="U116" s="179"/>
      <c r="V116" s="181"/>
      <c r="AE116" s="181"/>
      <c r="AK116" s="180"/>
      <c r="AL116" s="180"/>
      <c r="AM116" s="179"/>
    </row>
  </sheetData>
  <sheetProtection algorithmName="SHA-512" hashValue="b5oNWjk5Q8fiN2ewznZLgJrtQMh7p7M37nmQr9Jzrzss0rtrclr8UxUN8cDt9jDT9Xr5TYa8BDjAg2vO3zFo+g==" saltValue="hBHNIDg3az84nQ4Oz6O9ww==" spinCount="100000" sheet="1" objects="1" scenarios="1" selectLockedCells="1"/>
  <mergeCells count="40">
    <mergeCell ref="AI37:AK37"/>
    <mergeCell ref="AP5:AP7"/>
    <mergeCell ref="Y8:AG8"/>
    <mergeCell ref="AI8:AK8"/>
    <mergeCell ref="Y10:AA10"/>
    <mergeCell ref="AB10:AC10"/>
    <mergeCell ref="Y9:AA9"/>
    <mergeCell ref="AB9:AC9"/>
    <mergeCell ref="K4:T6"/>
    <mergeCell ref="Y69:AA69"/>
    <mergeCell ref="AB69:AC69"/>
    <mergeCell ref="T9:W9"/>
    <mergeCell ref="T38:W38"/>
    <mergeCell ref="Y38:AA38"/>
    <mergeCell ref="AB39:AC39"/>
    <mergeCell ref="C98:J98"/>
    <mergeCell ref="C110:AN110"/>
    <mergeCell ref="J10:L10"/>
    <mergeCell ref="M10:N10"/>
    <mergeCell ref="O10:P10"/>
    <mergeCell ref="J39:L39"/>
    <mergeCell ref="M39:N39"/>
    <mergeCell ref="O39:P39"/>
    <mergeCell ref="J69:L69"/>
    <mergeCell ref="M69:N69"/>
    <mergeCell ref="AB38:AC38"/>
    <mergeCell ref="Y37:AG37"/>
    <mergeCell ref="T10:U10"/>
    <mergeCell ref="V10:W10"/>
    <mergeCell ref="T39:U39"/>
    <mergeCell ref="O69:P69"/>
    <mergeCell ref="J91:L91"/>
    <mergeCell ref="M91:N91"/>
    <mergeCell ref="O91:P91"/>
    <mergeCell ref="Y39:AA39"/>
    <mergeCell ref="V39:W39"/>
    <mergeCell ref="Y68:AG68"/>
    <mergeCell ref="Y80:AG80"/>
    <mergeCell ref="Y81:AA81"/>
    <mergeCell ref="AB81:AC81"/>
  </mergeCells>
  <pageMargins left="0.7" right="0.7" top="0.75" bottom="0.75" header="0.3" footer="0.3"/>
  <pageSetup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8301-2EC1-4A01-83C8-B5720FA0E882}">
  <sheetPr>
    <pageSetUpPr fitToPage="1"/>
  </sheetPr>
  <dimension ref="B2:R78"/>
  <sheetViews>
    <sheetView showGridLines="0" zoomScaleNormal="100" workbookViewId="0">
      <selection activeCell="C8" sqref="C8"/>
    </sheetView>
  </sheetViews>
  <sheetFormatPr defaultColWidth="8.77734375" defaultRowHeight="14.4" x14ac:dyDescent="0.3"/>
  <cols>
    <col min="2" max="2" width="3.33203125" customWidth="1"/>
    <col min="3" max="3" width="37.21875" customWidth="1"/>
    <col min="4" max="17" width="20.109375" customWidth="1"/>
  </cols>
  <sheetData>
    <row r="2" spans="2:18" ht="15" thickBot="1" x14ac:dyDescent="0.35"/>
    <row r="3" spans="2:18" ht="107.55" customHeight="1" thickBot="1" x14ac:dyDescent="0.35">
      <c r="B3" s="300"/>
      <c r="C3" s="301"/>
      <c r="D3" s="301"/>
      <c r="E3" s="302" t="s">
        <v>581</v>
      </c>
      <c r="F3" s="302"/>
      <c r="G3" s="301"/>
      <c r="H3" s="301"/>
      <c r="I3" s="301"/>
      <c r="J3" s="301"/>
      <c r="K3" s="301"/>
      <c r="L3" s="301"/>
      <c r="M3" s="301"/>
      <c r="N3" s="301"/>
      <c r="O3" s="301"/>
      <c r="P3" s="301"/>
      <c r="Q3" s="301"/>
      <c r="R3" s="303"/>
    </row>
    <row r="4" spans="2:18" ht="19.5" customHeight="1" thickBot="1" x14ac:dyDescent="0.35">
      <c r="B4" s="304"/>
      <c r="C4" s="282"/>
      <c r="D4" s="397" t="s">
        <v>582</v>
      </c>
      <c r="E4" s="398"/>
      <c r="F4" s="398"/>
      <c r="G4" s="399"/>
      <c r="H4" s="397" t="s">
        <v>583</v>
      </c>
      <c r="I4" s="399"/>
      <c r="J4" s="282"/>
      <c r="K4" s="397" t="s">
        <v>584</v>
      </c>
      <c r="L4" s="398"/>
      <c r="M4" s="398"/>
      <c r="N4" s="399"/>
      <c r="O4" s="397" t="s">
        <v>585</v>
      </c>
      <c r="P4" s="399"/>
      <c r="Q4" s="282"/>
      <c r="R4" s="305"/>
    </row>
    <row r="5" spans="2:18" ht="29.4" thickBot="1" x14ac:dyDescent="0.35">
      <c r="B5" s="306"/>
      <c r="C5" s="307" t="s">
        <v>257</v>
      </c>
      <c r="D5" s="308" t="s">
        <v>586</v>
      </c>
      <c r="E5" s="308" t="s">
        <v>587</v>
      </c>
      <c r="F5" s="308" t="s">
        <v>588</v>
      </c>
      <c r="G5" s="308" t="s">
        <v>589</v>
      </c>
      <c r="H5" s="308" t="s">
        <v>590</v>
      </c>
      <c r="I5" s="308" t="s">
        <v>591</v>
      </c>
      <c r="J5" s="308" t="s">
        <v>592</v>
      </c>
      <c r="K5" s="308" t="s">
        <v>593</v>
      </c>
      <c r="L5" s="308" t="s">
        <v>594</v>
      </c>
      <c r="M5" s="308" t="s">
        <v>595</v>
      </c>
      <c r="N5" s="308" t="s">
        <v>596</v>
      </c>
      <c r="O5" s="308" t="s">
        <v>597</v>
      </c>
      <c r="P5" s="308" t="s">
        <v>598</v>
      </c>
      <c r="Q5" s="308" t="s">
        <v>599</v>
      </c>
      <c r="R5" s="305"/>
    </row>
    <row r="6" spans="2:18" x14ac:dyDescent="0.3">
      <c r="B6" s="306"/>
      <c r="C6" t="s">
        <v>600</v>
      </c>
      <c r="D6" s="309" t="s">
        <v>601</v>
      </c>
      <c r="E6" s="309" t="s">
        <v>601</v>
      </c>
      <c r="F6" s="310" t="s">
        <v>602</v>
      </c>
      <c r="G6" s="309" t="s">
        <v>601</v>
      </c>
      <c r="H6" s="311" t="s">
        <v>603</v>
      </c>
      <c r="I6" s="310" t="s">
        <v>602</v>
      </c>
      <c r="J6" s="310" t="s">
        <v>602</v>
      </c>
      <c r="K6" s="311" t="s">
        <v>604</v>
      </c>
      <c r="L6" s="311" t="s">
        <v>604</v>
      </c>
      <c r="M6" s="310" t="s">
        <v>602</v>
      </c>
      <c r="N6" s="310" t="s">
        <v>602</v>
      </c>
      <c r="O6" s="311" t="s">
        <v>603</v>
      </c>
      <c r="P6" s="310" t="s">
        <v>602</v>
      </c>
      <c r="Q6" s="310"/>
      <c r="R6" s="305"/>
    </row>
    <row r="7" spans="2:18" x14ac:dyDescent="0.3">
      <c r="B7" s="306"/>
      <c r="C7" t="s">
        <v>605</v>
      </c>
      <c r="D7" s="312" t="s">
        <v>606</v>
      </c>
      <c r="E7" s="312" t="s">
        <v>606</v>
      </c>
      <c r="F7" s="312" t="s">
        <v>606</v>
      </c>
      <c r="G7" s="312" t="s">
        <v>606</v>
      </c>
      <c r="H7" s="312" t="s">
        <v>607</v>
      </c>
      <c r="I7" s="312" t="s">
        <v>608</v>
      </c>
      <c r="J7" s="312" t="s">
        <v>608</v>
      </c>
      <c r="K7" s="312" t="s">
        <v>609</v>
      </c>
      <c r="L7" s="312" t="s">
        <v>609</v>
      </c>
      <c r="M7" s="312" t="s">
        <v>609</v>
      </c>
      <c r="N7" s="312" t="s">
        <v>609</v>
      </c>
      <c r="O7" s="312" t="s">
        <v>606</v>
      </c>
      <c r="P7" s="312" t="s">
        <v>606</v>
      </c>
      <c r="Q7" s="312" t="s">
        <v>607</v>
      </c>
      <c r="R7" s="305"/>
    </row>
    <row r="8" spans="2:18" ht="15.6" x14ac:dyDescent="0.3">
      <c r="B8" s="306"/>
      <c r="C8" s="313" t="s">
        <v>610</v>
      </c>
      <c r="D8" s="314" t="s">
        <v>611</v>
      </c>
      <c r="E8" s="314" t="s">
        <v>611</v>
      </c>
      <c r="F8" s="314" t="s">
        <v>611</v>
      </c>
      <c r="G8" s="314" t="s">
        <v>611</v>
      </c>
      <c r="H8" s="314" t="s">
        <v>612</v>
      </c>
      <c r="I8" s="314" t="s">
        <v>612</v>
      </c>
      <c r="J8" s="314" t="s">
        <v>613</v>
      </c>
      <c r="K8" s="314" t="s">
        <v>612</v>
      </c>
      <c r="L8" s="314" t="s">
        <v>612</v>
      </c>
      <c r="M8" s="315" t="s">
        <v>614</v>
      </c>
      <c r="N8" s="315" t="s">
        <v>614</v>
      </c>
      <c r="O8" s="314" t="s">
        <v>612</v>
      </c>
      <c r="P8" s="315" t="s">
        <v>614</v>
      </c>
      <c r="Q8" s="316">
        <v>45167</v>
      </c>
      <c r="R8" s="305"/>
    </row>
    <row r="9" spans="2:18" x14ac:dyDescent="0.3">
      <c r="B9" s="306"/>
      <c r="C9" s="317" t="s">
        <v>615</v>
      </c>
      <c r="D9" s="312"/>
      <c r="E9" s="312"/>
      <c r="F9" s="312"/>
      <c r="G9" s="312"/>
      <c r="H9" s="312"/>
      <c r="I9" s="318"/>
      <c r="J9" s="318"/>
      <c r="K9" s="318"/>
      <c r="L9" s="318"/>
      <c r="M9" s="318"/>
      <c r="N9" s="318"/>
      <c r="O9" s="318"/>
      <c r="P9" s="318"/>
      <c r="Q9" s="318"/>
      <c r="R9" s="305"/>
    </row>
    <row r="10" spans="2:18" x14ac:dyDescent="0.3">
      <c r="B10" s="306"/>
      <c r="C10" s="319" t="s">
        <v>3</v>
      </c>
      <c r="D10" s="312">
        <v>63593</v>
      </c>
      <c r="E10" s="312">
        <v>64041</v>
      </c>
      <c r="F10" s="312">
        <v>48612</v>
      </c>
      <c r="G10" s="312">
        <v>63820</v>
      </c>
      <c r="H10" s="312">
        <v>1811</v>
      </c>
      <c r="I10" s="318" t="s">
        <v>616</v>
      </c>
      <c r="J10" s="318">
        <v>0</v>
      </c>
      <c r="K10" s="318">
        <v>204</v>
      </c>
      <c r="L10" s="318" t="s">
        <v>616</v>
      </c>
      <c r="M10" s="318">
        <v>46</v>
      </c>
      <c r="N10" s="318">
        <v>89</v>
      </c>
      <c r="O10" s="318" t="s">
        <v>616</v>
      </c>
      <c r="P10" s="318" t="s">
        <v>616</v>
      </c>
      <c r="Q10" s="318">
        <v>38</v>
      </c>
      <c r="R10" s="305"/>
    </row>
    <row r="11" spans="2:18" x14ac:dyDescent="0.3">
      <c r="B11" s="306"/>
      <c r="C11" s="320" t="s">
        <v>50</v>
      </c>
      <c r="D11" s="312">
        <v>14</v>
      </c>
      <c r="E11" s="312">
        <v>15</v>
      </c>
      <c r="F11" s="312">
        <v>4</v>
      </c>
      <c r="G11" s="318" t="s">
        <v>616</v>
      </c>
      <c r="H11" s="312">
        <v>1</v>
      </c>
      <c r="I11" s="318" t="s">
        <v>616</v>
      </c>
      <c r="J11" s="318">
        <v>149</v>
      </c>
      <c r="K11" s="321">
        <v>83</v>
      </c>
      <c r="L11" s="318">
        <v>2</v>
      </c>
      <c r="M11" s="318" t="s">
        <v>616</v>
      </c>
      <c r="N11" s="318" t="s">
        <v>616</v>
      </c>
      <c r="O11" s="318">
        <v>1</v>
      </c>
      <c r="P11" s="318" t="s">
        <v>616</v>
      </c>
      <c r="Q11" s="318">
        <v>1</v>
      </c>
      <c r="R11" s="305"/>
    </row>
    <row r="12" spans="2:18" x14ac:dyDescent="0.3">
      <c r="B12" s="306"/>
      <c r="C12" s="319" t="s">
        <v>617</v>
      </c>
      <c r="D12" s="322">
        <v>1628</v>
      </c>
      <c r="E12" s="322">
        <v>1601</v>
      </c>
      <c r="F12" s="318" t="s">
        <v>616</v>
      </c>
      <c r="G12" s="312">
        <v>42</v>
      </c>
      <c r="H12" s="318" t="s">
        <v>616</v>
      </c>
      <c r="I12" s="318" t="s">
        <v>616</v>
      </c>
      <c r="J12" s="318" t="s">
        <v>618</v>
      </c>
      <c r="K12" s="318" t="s">
        <v>616</v>
      </c>
      <c r="L12" s="318" t="s">
        <v>616</v>
      </c>
      <c r="M12" s="318" t="s">
        <v>616</v>
      </c>
      <c r="N12" s="318" t="s">
        <v>616</v>
      </c>
      <c r="O12" s="318" t="s">
        <v>616</v>
      </c>
      <c r="P12" s="318" t="s">
        <v>616</v>
      </c>
      <c r="Q12" s="318">
        <v>16</v>
      </c>
      <c r="R12" s="305"/>
    </row>
    <row r="13" spans="2:18" x14ac:dyDescent="0.3">
      <c r="B13" s="306"/>
      <c r="C13" s="319" t="s">
        <v>619</v>
      </c>
      <c r="D13" s="312">
        <v>111654</v>
      </c>
      <c r="E13" s="312">
        <v>111301</v>
      </c>
      <c r="F13" s="312">
        <v>80655</v>
      </c>
      <c r="G13" s="312">
        <v>108152</v>
      </c>
      <c r="H13" s="312">
        <v>34830</v>
      </c>
      <c r="I13" s="312">
        <v>30845</v>
      </c>
      <c r="J13" s="318" t="s">
        <v>618</v>
      </c>
      <c r="K13" s="318">
        <v>11</v>
      </c>
      <c r="L13" s="318">
        <v>20</v>
      </c>
      <c r="M13" s="318">
        <v>9</v>
      </c>
      <c r="N13" s="318" t="s">
        <v>616</v>
      </c>
      <c r="O13" s="318">
        <v>82797</v>
      </c>
      <c r="P13" s="318">
        <v>49276</v>
      </c>
      <c r="Q13" s="318">
        <v>19733</v>
      </c>
      <c r="R13" s="305"/>
    </row>
    <row r="14" spans="2:18" x14ac:dyDescent="0.3">
      <c r="B14" s="306"/>
      <c r="C14" s="319" t="s">
        <v>41</v>
      </c>
      <c r="D14" s="323">
        <v>2014</v>
      </c>
      <c r="E14" s="323">
        <v>2026</v>
      </c>
      <c r="F14" s="318" t="s">
        <v>616</v>
      </c>
      <c r="G14" s="318" t="s">
        <v>616</v>
      </c>
      <c r="H14" s="318" t="s">
        <v>616</v>
      </c>
      <c r="I14" s="318" t="s">
        <v>616</v>
      </c>
      <c r="J14" s="318">
        <v>2363</v>
      </c>
      <c r="K14" s="318" t="s">
        <v>616</v>
      </c>
      <c r="L14" s="318" t="s">
        <v>616</v>
      </c>
      <c r="M14" s="318" t="s">
        <v>616</v>
      </c>
      <c r="N14" s="318" t="s">
        <v>616</v>
      </c>
      <c r="O14" s="318" t="s">
        <v>616</v>
      </c>
      <c r="P14" s="318" t="s">
        <v>616</v>
      </c>
      <c r="Q14" s="318">
        <v>47168.1</v>
      </c>
      <c r="R14" s="305"/>
    </row>
    <row r="15" spans="2:18" x14ac:dyDescent="0.3">
      <c r="B15" s="306"/>
      <c r="C15" s="319" t="s">
        <v>8</v>
      </c>
      <c r="D15" s="318" t="s">
        <v>616</v>
      </c>
      <c r="E15" s="318" t="s">
        <v>616</v>
      </c>
      <c r="F15" s="318" t="s">
        <v>616</v>
      </c>
      <c r="G15" s="318" t="s">
        <v>616</v>
      </c>
      <c r="H15" s="318" t="s">
        <v>616</v>
      </c>
      <c r="I15" s="318" t="s">
        <v>616</v>
      </c>
      <c r="J15" s="318" t="s">
        <v>616</v>
      </c>
      <c r="K15" s="318" t="s">
        <v>616</v>
      </c>
      <c r="L15" s="318" t="s">
        <v>616</v>
      </c>
      <c r="M15" s="318">
        <v>84</v>
      </c>
      <c r="N15" s="318">
        <v>42.6</v>
      </c>
      <c r="O15" s="318">
        <v>44599.5</v>
      </c>
      <c r="P15" s="318">
        <v>21324</v>
      </c>
      <c r="Q15" s="318" t="s">
        <v>616</v>
      </c>
      <c r="R15" s="305"/>
    </row>
    <row r="16" spans="2:18" x14ac:dyDescent="0.3">
      <c r="B16" s="306"/>
      <c r="C16" s="319" t="s">
        <v>620</v>
      </c>
      <c r="D16" s="312">
        <v>856</v>
      </c>
      <c r="E16" s="312">
        <v>726</v>
      </c>
      <c r="F16" s="318" t="s">
        <v>616</v>
      </c>
      <c r="G16" s="312">
        <v>42</v>
      </c>
      <c r="H16" s="318" t="s">
        <v>616</v>
      </c>
      <c r="I16" s="318" t="s">
        <v>616</v>
      </c>
      <c r="J16" s="318">
        <v>276</v>
      </c>
      <c r="K16" s="318">
        <v>22911</v>
      </c>
      <c r="L16" s="318">
        <v>20710</v>
      </c>
      <c r="M16" s="318">
        <v>33618</v>
      </c>
      <c r="N16" s="318">
        <v>20492</v>
      </c>
      <c r="O16" s="318" t="s">
        <v>616</v>
      </c>
      <c r="P16" s="318" t="s">
        <v>616</v>
      </c>
      <c r="Q16" s="318">
        <v>17</v>
      </c>
      <c r="R16" s="305"/>
    </row>
    <row r="17" spans="2:18" x14ac:dyDescent="0.3">
      <c r="B17" s="306"/>
      <c r="C17" s="319" t="s">
        <v>47</v>
      </c>
      <c r="D17" s="323">
        <v>1121</v>
      </c>
      <c r="E17" s="323">
        <v>1156</v>
      </c>
      <c r="F17" s="312">
        <v>20</v>
      </c>
      <c r="G17" s="312">
        <v>39</v>
      </c>
      <c r="H17" s="312">
        <v>48562</v>
      </c>
      <c r="I17" s="312">
        <v>48489</v>
      </c>
      <c r="J17" s="312">
        <v>0</v>
      </c>
      <c r="K17" s="318">
        <v>0</v>
      </c>
      <c r="L17" s="318">
        <v>9</v>
      </c>
      <c r="M17" s="318">
        <v>0</v>
      </c>
      <c r="N17" s="318">
        <v>0</v>
      </c>
      <c r="O17" s="318">
        <v>1</v>
      </c>
      <c r="P17" s="318">
        <v>0</v>
      </c>
      <c r="Q17" s="318">
        <v>0</v>
      </c>
      <c r="R17" s="305"/>
    </row>
    <row r="18" spans="2:18" x14ac:dyDescent="0.3">
      <c r="B18" s="306"/>
      <c r="C18" s="319" t="s">
        <v>325</v>
      </c>
      <c r="D18" s="312">
        <v>49</v>
      </c>
      <c r="E18" s="312">
        <v>64</v>
      </c>
      <c r="F18" s="312">
        <v>40</v>
      </c>
      <c r="G18" s="312">
        <v>44</v>
      </c>
      <c r="H18" s="318" t="s">
        <v>616</v>
      </c>
      <c r="I18" s="318" t="s">
        <v>616</v>
      </c>
      <c r="J18" s="318" t="s">
        <v>618</v>
      </c>
      <c r="K18" s="318">
        <v>874</v>
      </c>
      <c r="L18" s="318" t="s">
        <v>616</v>
      </c>
      <c r="M18" s="318" t="s">
        <v>616</v>
      </c>
      <c r="N18" s="318" t="s">
        <v>616</v>
      </c>
      <c r="O18" s="318">
        <v>49913</v>
      </c>
      <c r="P18" s="318">
        <v>5208</v>
      </c>
      <c r="Q18" s="318">
        <v>20229</v>
      </c>
      <c r="R18" s="305"/>
    </row>
    <row r="19" spans="2:18" x14ac:dyDescent="0.3">
      <c r="B19" s="306"/>
      <c r="C19" s="324" t="s">
        <v>621</v>
      </c>
      <c r="D19" s="325"/>
      <c r="E19" s="325"/>
      <c r="F19" s="325"/>
      <c r="G19" s="325"/>
      <c r="H19" s="325"/>
      <c r="I19" s="325"/>
      <c r="J19" s="325"/>
      <c r="K19" s="325"/>
      <c r="L19" s="325"/>
      <c r="M19" s="325"/>
      <c r="N19" s="325"/>
      <c r="O19" s="325"/>
      <c r="P19" s="325"/>
      <c r="Q19" s="325"/>
      <c r="R19" s="305"/>
    </row>
    <row r="20" spans="2:18" x14ac:dyDescent="0.3">
      <c r="B20" s="306"/>
      <c r="C20" s="319" t="s">
        <v>67</v>
      </c>
      <c r="D20" s="312">
        <v>0.76</v>
      </c>
      <c r="E20" s="312">
        <v>0.46</v>
      </c>
      <c r="F20" s="312">
        <v>0.42</v>
      </c>
      <c r="G20" s="312">
        <v>0.3</v>
      </c>
      <c r="H20" s="322">
        <v>593.67999999999995</v>
      </c>
      <c r="I20" s="312">
        <v>0.51</v>
      </c>
      <c r="J20" s="318" t="s">
        <v>616</v>
      </c>
      <c r="K20" s="318" t="s">
        <v>616</v>
      </c>
      <c r="L20" s="318">
        <v>0.17</v>
      </c>
      <c r="M20" s="318" t="s">
        <v>616</v>
      </c>
      <c r="N20" s="318" t="s">
        <v>616</v>
      </c>
      <c r="O20" s="318">
        <v>0.04</v>
      </c>
      <c r="P20" s="318">
        <v>0.06</v>
      </c>
      <c r="Q20" s="318" t="s">
        <v>616</v>
      </c>
      <c r="R20" s="305"/>
    </row>
    <row r="21" spans="2:18" x14ac:dyDescent="0.3">
      <c r="B21" s="306"/>
      <c r="C21" s="319" t="s">
        <v>413</v>
      </c>
      <c r="D21" s="318" t="s">
        <v>616</v>
      </c>
      <c r="E21" s="318" t="s">
        <v>616</v>
      </c>
      <c r="F21" s="318" t="s">
        <v>616</v>
      </c>
      <c r="G21" s="318">
        <v>0.03</v>
      </c>
      <c r="H21" s="318" t="s">
        <v>616</v>
      </c>
      <c r="I21" s="318" t="s">
        <v>616</v>
      </c>
      <c r="J21" s="318" t="s">
        <v>616</v>
      </c>
      <c r="K21" s="318" t="s">
        <v>616</v>
      </c>
      <c r="L21" s="318" t="s">
        <v>616</v>
      </c>
      <c r="M21" s="318" t="s">
        <v>616</v>
      </c>
      <c r="N21" s="318" t="s">
        <v>616</v>
      </c>
      <c r="O21" s="318" t="s">
        <v>616</v>
      </c>
      <c r="P21" s="318" t="s">
        <v>616</v>
      </c>
      <c r="Q21" s="318" t="s">
        <v>616</v>
      </c>
      <c r="R21" s="305"/>
    </row>
    <row r="22" spans="2:18" x14ac:dyDescent="0.3">
      <c r="B22" s="306"/>
      <c r="C22" s="319" t="s">
        <v>88</v>
      </c>
      <c r="D22" s="318" t="s">
        <v>616</v>
      </c>
      <c r="E22" s="318" t="s">
        <v>616</v>
      </c>
      <c r="F22" s="318" t="s">
        <v>616</v>
      </c>
      <c r="G22" s="318" t="s">
        <v>616</v>
      </c>
      <c r="H22" s="318" t="s">
        <v>616</v>
      </c>
      <c r="I22" s="318" t="s">
        <v>616</v>
      </c>
      <c r="J22" s="318" t="s">
        <v>616</v>
      </c>
      <c r="K22" s="318" t="s">
        <v>616</v>
      </c>
      <c r="L22" s="318" t="s">
        <v>616</v>
      </c>
      <c r="M22" s="318" t="s">
        <v>616</v>
      </c>
      <c r="N22" s="318" t="s">
        <v>616</v>
      </c>
      <c r="O22" s="318" t="s">
        <v>616</v>
      </c>
      <c r="P22" s="318" t="s">
        <v>616</v>
      </c>
      <c r="Q22" s="318" t="s">
        <v>616</v>
      </c>
      <c r="R22" s="305"/>
    </row>
    <row r="23" spans="2:18" x14ac:dyDescent="0.3">
      <c r="B23" s="306"/>
      <c r="C23" s="319" t="s">
        <v>89</v>
      </c>
      <c r="D23" s="318" t="s">
        <v>616</v>
      </c>
      <c r="E23" s="318" t="s">
        <v>616</v>
      </c>
      <c r="F23" s="318" t="s">
        <v>616</v>
      </c>
      <c r="G23" s="318" t="s">
        <v>616</v>
      </c>
      <c r="H23" s="318" t="s">
        <v>616</v>
      </c>
      <c r="I23" s="318" t="s">
        <v>616</v>
      </c>
      <c r="J23" s="318" t="s">
        <v>616</v>
      </c>
      <c r="K23" s="318">
        <v>7.0000000000000007E-2</v>
      </c>
      <c r="L23" s="318" t="s">
        <v>616</v>
      </c>
      <c r="M23" s="318" t="s">
        <v>616</v>
      </c>
      <c r="N23" s="318" t="s">
        <v>616</v>
      </c>
      <c r="O23" s="318" t="s">
        <v>616</v>
      </c>
      <c r="P23" s="318" t="s">
        <v>616</v>
      </c>
      <c r="Q23" s="318" t="s">
        <v>616</v>
      </c>
      <c r="R23" s="305"/>
    </row>
    <row r="24" spans="2:18" x14ac:dyDescent="0.3">
      <c r="B24" s="306"/>
      <c r="C24" s="319" t="s">
        <v>222</v>
      </c>
      <c r="D24" s="318" t="s">
        <v>616</v>
      </c>
      <c r="E24" s="318" t="s">
        <v>616</v>
      </c>
      <c r="F24" s="318" t="s">
        <v>616</v>
      </c>
      <c r="G24" s="318">
        <v>3.85</v>
      </c>
      <c r="H24" s="318" t="s">
        <v>616</v>
      </c>
      <c r="I24" s="318" t="s">
        <v>616</v>
      </c>
      <c r="J24" s="318" t="s">
        <v>618</v>
      </c>
      <c r="K24" s="318" t="s">
        <v>616</v>
      </c>
      <c r="L24" s="318" t="s">
        <v>616</v>
      </c>
      <c r="M24" s="318" t="s">
        <v>616</v>
      </c>
      <c r="N24" s="318" t="s">
        <v>616</v>
      </c>
      <c r="O24" s="318" t="s">
        <v>616</v>
      </c>
      <c r="P24" s="318" t="s">
        <v>616</v>
      </c>
      <c r="Q24" s="318" t="s">
        <v>616</v>
      </c>
      <c r="R24" s="305"/>
    </row>
    <row r="25" spans="2:18" x14ac:dyDescent="0.3">
      <c r="B25" s="306"/>
      <c r="C25" s="319" t="s">
        <v>63</v>
      </c>
      <c r="D25" s="318" t="s">
        <v>616</v>
      </c>
      <c r="E25" s="318" t="s">
        <v>616</v>
      </c>
      <c r="F25" s="318" t="s">
        <v>616</v>
      </c>
      <c r="G25" s="318" t="s">
        <v>616</v>
      </c>
      <c r="H25" s="318" t="s">
        <v>616</v>
      </c>
      <c r="I25" s="318" t="s">
        <v>616</v>
      </c>
      <c r="J25" s="318">
        <v>7415.73</v>
      </c>
      <c r="K25" s="318" t="s">
        <v>616</v>
      </c>
      <c r="L25" s="318" t="s">
        <v>616</v>
      </c>
      <c r="M25" s="318" t="s">
        <v>616</v>
      </c>
      <c r="N25" s="318" t="s">
        <v>616</v>
      </c>
      <c r="O25" s="318" t="s">
        <v>616</v>
      </c>
      <c r="P25" s="318" t="s">
        <v>616</v>
      </c>
      <c r="Q25" s="318" t="s">
        <v>616</v>
      </c>
      <c r="R25" s="305"/>
    </row>
    <row r="26" spans="2:18" x14ac:dyDescent="0.3">
      <c r="B26" s="306"/>
      <c r="C26" s="319" t="s">
        <v>90</v>
      </c>
      <c r="D26" s="318" t="s">
        <v>616</v>
      </c>
      <c r="E26" s="318" t="s">
        <v>616</v>
      </c>
      <c r="F26" s="318" t="s">
        <v>616</v>
      </c>
      <c r="G26" s="318" t="s">
        <v>616</v>
      </c>
      <c r="H26" s="318" t="s">
        <v>616</v>
      </c>
      <c r="I26" s="318" t="s">
        <v>616</v>
      </c>
      <c r="J26" s="318" t="s">
        <v>616</v>
      </c>
      <c r="K26" s="318" t="s">
        <v>616</v>
      </c>
      <c r="L26" s="318" t="s">
        <v>616</v>
      </c>
      <c r="M26" s="318" t="s">
        <v>616</v>
      </c>
      <c r="N26" s="318" t="s">
        <v>616</v>
      </c>
      <c r="O26" s="318" t="s">
        <v>616</v>
      </c>
      <c r="P26" s="318" t="s">
        <v>616</v>
      </c>
      <c r="Q26" s="318" t="s">
        <v>616</v>
      </c>
      <c r="R26" s="305"/>
    </row>
    <row r="27" spans="2:18" x14ac:dyDescent="0.3">
      <c r="B27" s="306"/>
      <c r="C27" s="319" t="s">
        <v>58</v>
      </c>
      <c r="D27" s="322">
        <v>49.35</v>
      </c>
      <c r="E27" s="322">
        <v>49.2</v>
      </c>
      <c r="F27" s="318" t="s">
        <v>616</v>
      </c>
      <c r="G27" s="318" t="s">
        <v>616</v>
      </c>
      <c r="H27" s="318" t="s">
        <v>616</v>
      </c>
      <c r="I27" s="318" t="s">
        <v>616</v>
      </c>
      <c r="J27" s="318" t="s">
        <v>616</v>
      </c>
      <c r="K27" s="318" t="s">
        <v>616</v>
      </c>
      <c r="L27" s="318">
        <v>0.03</v>
      </c>
      <c r="M27" s="318" t="s">
        <v>616</v>
      </c>
      <c r="N27" s="318">
        <v>7.0000000000000007E-2</v>
      </c>
      <c r="O27" s="318" t="s">
        <v>616</v>
      </c>
      <c r="P27" s="318">
        <v>0.19</v>
      </c>
      <c r="Q27" s="318" t="s">
        <v>616</v>
      </c>
      <c r="R27" s="305"/>
    </row>
    <row r="28" spans="2:18" x14ac:dyDescent="0.3">
      <c r="B28" s="306"/>
      <c r="C28" s="319" t="s">
        <v>78</v>
      </c>
      <c r="D28" s="318" t="s">
        <v>616</v>
      </c>
      <c r="E28" s="318" t="s">
        <v>616</v>
      </c>
      <c r="F28" s="318" t="s">
        <v>616</v>
      </c>
      <c r="G28" s="318">
        <v>0.09</v>
      </c>
      <c r="H28" s="318">
        <v>7.0000000000000007E-2</v>
      </c>
      <c r="I28" s="318">
        <v>0.02</v>
      </c>
      <c r="J28" s="318" t="s">
        <v>616</v>
      </c>
      <c r="K28" s="318" t="s">
        <v>616</v>
      </c>
      <c r="L28" s="318" t="s">
        <v>616</v>
      </c>
      <c r="M28" s="318" t="s">
        <v>616</v>
      </c>
      <c r="N28" s="318" t="s">
        <v>616</v>
      </c>
      <c r="O28" s="318">
        <v>1.77</v>
      </c>
      <c r="P28" s="318">
        <v>0.06</v>
      </c>
      <c r="Q28" s="318" t="s">
        <v>616</v>
      </c>
      <c r="R28" s="305"/>
    </row>
    <row r="29" spans="2:18" x14ac:dyDescent="0.3">
      <c r="B29" s="306"/>
      <c r="C29" s="319" t="s">
        <v>72</v>
      </c>
      <c r="D29" s="318" t="s">
        <v>616</v>
      </c>
      <c r="E29" s="318" t="s">
        <v>616</v>
      </c>
      <c r="F29" s="312">
        <v>0.03</v>
      </c>
      <c r="G29" s="318">
        <v>0.03</v>
      </c>
      <c r="H29" s="318" t="s">
        <v>616</v>
      </c>
      <c r="I29" s="318" t="s">
        <v>616</v>
      </c>
      <c r="J29" s="318" t="s">
        <v>616</v>
      </c>
      <c r="K29" s="318" t="s">
        <v>616</v>
      </c>
      <c r="L29" s="318" t="s">
        <v>616</v>
      </c>
      <c r="M29" s="318" t="s">
        <v>616</v>
      </c>
      <c r="N29" s="318" t="s">
        <v>616</v>
      </c>
      <c r="O29" s="318" t="s">
        <v>616</v>
      </c>
      <c r="P29" s="318" t="s">
        <v>616</v>
      </c>
      <c r="Q29" s="318" t="s">
        <v>616</v>
      </c>
      <c r="R29" s="305"/>
    </row>
    <row r="30" spans="2:18" x14ac:dyDescent="0.3">
      <c r="B30" s="306"/>
      <c r="C30" s="319" t="s">
        <v>75</v>
      </c>
      <c r="D30" s="318" t="s">
        <v>616</v>
      </c>
      <c r="E30" s="318" t="s">
        <v>616</v>
      </c>
      <c r="F30" s="318" t="s">
        <v>616</v>
      </c>
      <c r="G30" s="318" t="s">
        <v>616</v>
      </c>
      <c r="H30" s="318" t="s">
        <v>616</v>
      </c>
      <c r="I30" s="318" t="s">
        <v>616</v>
      </c>
      <c r="J30" s="318" t="s">
        <v>616</v>
      </c>
      <c r="K30" s="318" t="s">
        <v>616</v>
      </c>
      <c r="L30" s="318" t="s">
        <v>616</v>
      </c>
      <c r="M30" s="318" t="s">
        <v>616</v>
      </c>
      <c r="N30" s="318" t="s">
        <v>616</v>
      </c>
      <c r="O30" s="318" t="s">
        <v>616</v>
      </c>
      <c r="P30" s="318" t="s">
        <v>616</v>
      </c>
      <c r="Q30" s="318" t="s">
        <v>616</v>
      </c>
      <c r="R30" s="305"/>
    </row>
    <row r="31" spans="2:18" x14ac:dyDescent="0.3">
      <c r="B31" s="306"/>
      <c r="C31" s="319" t="s">
        <v>141</v>
      </c>
      <c r="D31" s="312">
        <v>3.69</v>
      </c>
      <c r="E31" s="312">
        <v>3.79</v>
      </c>
      <c r="F31" s="318" t="s">
        <v>616</v>
      </c>
      <c r="G31" s="318" t="s">
        <v>616</v>
      </c>
      <c r="H31" s="318" t="s">
        <v>616</v>
      </c>
      <c r="I31" s="318" t="s">
        <v>616</v>
      </c>
      <c r="J31" s="318">
        <v>0.1</v>
      </c>
      <c r="K31" s="318" t="s">
        <v>616</v>
      </c>
      <c r="L31" s="318" t="s">
        <v>616</v>
      </c>
      <c r="M31" s="318" t="s">
        <v>616</v>
      </c>
      <c r="N31" s="318" t="s">
        <v>616</v>
      </c>
      <c r="O31" s="318" t="s">
        <v>616</v>
      </c>
      <c r="P31" s="318" t="s">
        <v>616</v>
      </c>
      <c r="Q31" s="318">
        <v>1.1000000000000001</v>
      </c>
      <c r="R31" s="305"/>
    </row>
    <row r="32" spans="2:18" x14ac:dyDescent="0.3">
      <c r="B32" s="306"/>
      <c r="C32" s="319" t="s">
        <v>91</v>
      </c>
      <c r="D32" s="318" t="s">
        <v>616</v>
      </c>
      <c r="E32" s="318" t="s">
        <v>616</v>
      </c>
      <c r="F32" s="318" t="s">
        <v>616</v>
      </c>
      <c r="G32" s="318" t="s">
        <v>616</v>
      </c>
      <c r="H32" s="318" t="s">
        <v>616</v>
      </c>
      <c r="I32" s="318" t="s">
        <v>616</v>
      </c>
      <c r="J32" s="318" t="s">
        <v>616</v>
      </c>
      <c r="K32" s="318" t="s">
        <v>616</v>
      </c>
      <c r="L32" s="318" t="s">
        <v>616</v>
      </c>
      <c r="M32" s="318" t="s">
        <v>616</v>
      </c>
      <c r="N32" s="318" t="s">
        <v>616</v>
      </c>
      <c r="O32" s="318" t="s">
        <v>616</v>
      </c>
      <c r="P32" s="318" t="s">
        <v>616</v>
      </c>
      <c r="Q32" s="318" t="s">
        <v>616</v>
      </c>
      <c r="R32" s="305"/>
    </row>
    <row r="33" spans="2:18" x14ac:dyDescent="0.3">
      <c r="B33" s="306"/>
      <c r="C33" s="319" t="s">
        <v>95</v>
      </c>
      <c r="D33" s="318" t="s">
        <v>616</v>
      </c>
      <c r="E33" s="318" t="s">
        <v>616</v>
      </c>
      <c r="F33" s="318" t="s">
        <v>616</v>
      </c>
      <c r="G33" s="318" t="s">
        <v>616</v>
      </c>
      <c r="H33" s="318" t="s">
        <v>616</v>
      </c>
      <c r="I33" s="318" t="s">
        <v>616</v>
      </c>
      <c r="J33" s="318" t="s">
        <v>616</v>
      </c>
      <c r="K33" s="318" t="s">
        <v>616</v>
      </c>
      <c r="L33" s="318" t="s">
        <v>616</v>
      </c>
      <c r="M33" s="318" t="s">
        <v>616</v>
      </c>
      <c r="N33" s="318" t="s">
        <v>616</v>
      </c>
      <c r="O33" s="318" t="s">
        <v>616</v>
      </c>
      <c r="P33" s="318" t="s">
        <v>616</v>
      </c>
      <c r="Q33" s="318" t="s">
        <v>616</v>
      </c>
      <c r="R33" s="305"/>
    </row>
    <row r="34" spans="2:18" x14ac:dyDescent="0.3">
      <c r="B34" s="306"/>
      <c r="C34" s="319" t="s">
        <v>98</v>
      </c>
      <c r="D34" s="318" t="s">
        <v>616</v>
      </c>
      <c r="E34" s="318" t="s">
        <v>616</v>
      </c>
      <c r="F34" s="318" t="s">
        <v>616</v>
      </c>
      <c r="G34" s="318" t="s">
        <v>616</v>
      </c>
      <c r="H34" s="318">
        <v>0.27</v>
      </c>
      <c r="I34" s="318" t="s">
        <v>616</v>
      </c>
      <c r="J34" s="318" t="s">
        <v>616</v>
      </c>
      <c r="K34" s="318" t="s">
        <v>616</v>
      </c>
      <c r="L34" s="318" t="s">
        <v>616</v>
      </c>
      <c r="M34" s="318" t="s">
        <v>616</v>
      </c>
      <c r="N34" s="318" t="s">
        <v>616</v>
      </c>
      <c r="O34" s="318" t="s">
        <v>616</v>
      </c>
      <c r="P34" s="318" t="s">
        <v>616</v>
      </c>
      <c r="Q34" s="318" t="s">
        <v>616</v>
      </c>
      <c r="R34" s="305"/>
    </row>
    <row r="35" spans="2:18" x14ac:dyDescent="0.3">
      <c r="B35" s="306"/>
      <c r="C35" s="319" t="s">
        <v>622</v>
      </c>
      <c r="D35" s="318" t="s">
        <v>616</v>
      </c>
      <c r="E35" s="318" t="s">
        <v>616</v>
      </c>
      <c r="F35" s="318" t="s">
        <v>616</v>
      </c>
      <c r="G35" s="318" t="s">
        <v>616</v>
      </c>
      <c r="H35" s="318" t="s">
        <v>616</v>
      </c>
      <c r="I35" s="318" t="s">
        <v>616</v>
      </c>
      <c r="J35" s="318" t="s">
        <v>616</v>
      </c>
      <c r="K35" s="318" t="s">
        <v>616</v>
      </c>
      <c r="L35" s="318" t="s">
        <v>616</v>
      </c>
      <c r="M35" s="318" t="s">
        <v>616</v>
      </c>
      <c r="N35" s="318" t="s">
        <v>616</v>
      </c>
      <c r="O35" s="318" t="s">
        <v>616</v>
      </c>
      <c r="P35" s="318" t="s">
        <v>616</v>
      </c>
      <c r="Q35" s="318" t="s">
        <v>616</v>
      </c>
      <c r="R35" s="305"/>
    </row>
    <row r="36" spans="2:18" x14ac:dyDescent="0.3">
      <c r="B36" s="306"/>
      <c r="C36" s="319" t="s">
        <v>366</v>
      </c>
      <c r="D36" s="312">
        <v>0.09</v>
      </c>
      <c r="E36" s="312">
        <v>0.1</v>
      </c>
      <c r="F36" s="318" t="s">
        <v>616</v>
      </c>
      <c r="G36" s="318" t="s">
        <v>616</v>
      </c>
      <c r="H36" s="318" t="s">
        <v>616</v>
      </c>
      <c r="I36" s="318" t="s">
        <v>616</v>
      </c>
      <c r="J36" s="318">
        <v>0.02</v>
      </c>
      <c r="K36" s="318">
        <v>0.02</v>
      </c>
      <c r="L36" s="318">
        <v>0.02</v>
      </c>
      <c r="M36" s="318" t="s">
        <v>616</v>
      </c>
      <c r="N36" s="318" t="s">
        <v>616</v>
      </c>
      <c r="O36" s="318" t="s">
        <v>616</v>
      </c>
      <c r="P36" s="318" t="s">
        <v>616</v>
      </c>
      <c r="Q36" s="318" t="s">
        <v>616</v>
      </c>
      <c r="R36" s="305"/>
    </row>
    <row r="37" spans="2:18" x14ac:dyDescent="0.3">
      <c r="B37" s="306"/>
      <c r="C37" s="324" t="s">
        <v>623</v>
      </c>
      <c r="D37" s="325"/>
      <c r="E37" s="325"/>
      <c r="F37" s="325"/>
      <c r="G37" s="325"/>
      <c r="H37" s="325"/>
      <c r="I37" s="325"/>
      <c r="J37" s="325"/>
      <c r="K37" s="325"/>
      <c r="L37" s="325"/>
      <c r="M37" s="325"/>
      <c r="N37" s="325"/>
      <c r="O37" s="325"/>
      <c r="P37" s="325"/>
      <c r="Q37" s="325"/>
      <c r="R37" s="305"/>
    </row>
    <row r="38" spans="2:18" x14ac:dyDescent="0.3">
      <c r="B38" s="306"/>
      <c r="C38" s="319" t="s">
        <v>103</v>
      </c>
      <c r="D38" s="312">
        <v>0.13</v>
      </c>
      <c r="E38" s="318" t="s">
        <v>616</v>
      </c>
      <c r="F38" s="312">
        <v>0.14000000000000001</v>
      </c>
      <c r="G38" s="318" t="s">
        <v>616</v>
      </c>
      <c r="H38" s="312">
        <v>0.14000000000000001</v>
      </c>
      <c r="I38" s="318" t="s">
        <v>616</v>
      </c>
      <c r="J38" s="318" t="s">
        <v>616</v>
      </c>
      <c r="K38" s="318">
        <v>0.22</v>
      </c>
      <c r="L38" s="318">
        <v>0.18</v>
      </c>
      <c r="M38" s="318">
        <v>0.21</v>
      </c>
      <c r="N38" s="318">
        <v>0.14000000000000001</v>
      </c>
      <c r="O38" s="318">
        <v>0.15</v>
      </c>
      <c r="P38" s="318" t="s">
        <v>616</v>
      </c>
      <c r="Q38" s="318">
        <v>0.11</v>
      </c>
      <c r="R38" s="305"/>
    </row>
    <row r="39" spans="2:18" x14ac:dyDescent="0.3">
      <c r="B39" s="306"/>
      <c r="C39" s="319" t="s">
        <v>624</v>
      </c>
      <c r="D39" s="318" t="s">
        <v>616</v>
      </c>
      <c r="E39" s="318" t="s">
        <v>616</v>
      </c>
      <c r="F39" s="318" t="s">
        <v>616</v>
      </c>
      <c r="G39" s="318" t="s">
        <v>616</v>
      </c>
      <c r="H39" s="318" t="s">
        <v>616</v>
      </c>
      <c r="I39" s="318" t="s">
        <v>616</v>
      </c>
      <c r="J39" s="318" t="s">
        <v>616</v>
      </c>
      <c r="K39" s="318" t="s">
        <v>616</v>
      </c>
      <c r="L39" s="318" t="s">
        <v>616</v>
      </c>
      <c r="M39" s="318" t="s">
        <v>616</v>
      </c>
      <c r="N39" s="318" t="s">
        <v>616</v>
      </c>
      <c r="O39" s="318" t="s">
        <v>616</v>
      </c>
      <c r="P39" s="318" t="s">
        <v>616</v>
      </c>
      <c r="Q39" s="318" t="s">
        <v>616</v>
      </c>
      <c r="R39" s="305"/>
    </row>
    <row r="40" spans="2:18" x14ac:dyDescent="0.3">
      <c r="B40" s="306"/>
      <c r="C40" s="319" t="s">
        <v>625</v>
      </c>
      <c r="D40" s="318" t="s">
        <v>616</v>
      </c>
      <c r="E40" s="318" t="s">
        <v>616</v>
      </c>
      <c r="F40" s="312">
        <v>6.4000000000000001E-2</v>
      </c>
      <c r="G40" s="318">
        <v>2.7E-2</v>
      </c>
      <c r="H40" s="318" t="s">
        <v>616</v>
      </c>
      <c r="I40" s="318" t="s">
        <v>616</v>
      </c>
      <c r="J40" s="318" t="s">
        <v>616</v>
      </c>
      <c r="K40" s="318" t="s">
        <v>616</v>
      </c>
      <c r="L40" s="318" t="s">
        <v>616</v>
      </c>
      <c r="M40" s="318" t="s">
        <v>616</v>
      </c>
      <c r="N40" s="318" t="s">
        <v>616</v>
      </c>
      <c r="O40" s="318" t="s">
        <v>616</v>
      </c>
      <c r="P40" s="318" t="s">
        <v>616</v>
      </c>
      <c r="Q40" s="318" t="s">
        <v>616</v>
      </c>
      <c r="R40" s="305"/>
    </row>
    <row r="41" spans="2:18" x14ac:dyDescent="0.3">
      <c r="B41" s="306"/>
      <c r="C41" s="319" t="s">
        <v>626</v>
      </c>
      <c r="D41" s="318" t="s">
        <v>616</v>
      </c>
      <c r="E41" s="318" t="s">
        <v>616</v>
      </c>
      <c r="F41" s="318" t="s">
        <v>616</v>
      </c>
      <c r="G41" s="318" t="s">
        <v>616</v>
      </c>
      <c r="H41" s="318" t="s">
        <v>616</v>
      </c>
      <c r="I41" s="318" t="s">
        <v>616</v>
      </c>
      <c r="J41" s="318" t="s">
        <v>616</v>
      </c>
      <c r="K41" s="318" t="s">
        <v>616</v>
      </c>
      <c r="L41" s="318" t="s">
        <v>616</v>
      </c>
      <c r="M41" s="318" t="s">
        <v>616</v>
      </c>
      <c r="N41" s="318" t="s">
        <v>616</v>
      </c>
      <c r="O41" s="318" t="s">
        <v>616</v>
      </c>
      <c r="P41" s="318" t="s">
        <v>616</v>
      </c>
      <c r="Q41" s="318" t="s">
        <v>616</v>
      </c>
      <c r="R41" s="305"/>
    </row>
    <row r="42" spans="2:18" x14ac:dyDescent="0.3">
      <c r="B42" s="306"/>
      <c r="C42" s="319" t="s">
        <v>338</v>
      </c>
      <c r="D42" s="318" t="s">
        <v>616</v>
      </c>
      <c r="E42" s="318" t="s">
        <v>616</v>
      </c>
      <c r="F42" s="318" t="s">
        <v>616</v>
      </c>
      <c r="G42" s="318" t="s">
        <v>616</v>
      </c>
      <c r="H42" s="318" t="s">
        <v>616</v>
      </c>
      <c r="I42" s="318" t="s">
        <v>616</v>
      </c>
      <c r="J42" s="318" t="s">
        <v>616</v>
      </c>
      <c r="K42" s="318" t="s">
        <v>616</v>
      </c>
      <c r="L42" s="318" t="s">
        <v>616</v>
      </c>
      <c r="M42" s="318" t="s">
        <v>616</v>
      </c>
      <c r="N42" s="318" t="s">
        <v>616</v>
      </c>
      <c r="O42" s="318" t="s">
        <v>616</v>
      </c>
      <c r="P42" s="318" t="s">
        <v>616</v>
      </c>
      <c r="Q42" s="318" t="s">
        <v>616</v>
      </c>
      <c r="R42" s="305"/>
    </row>
    <row r="43" spans="2:18" x14ac:dyDescent="0.3">
      <c r="B43" s="306"/>
      <c r="C43" s="319" t="s">
        <v>627</v>
      </c>
      <c r="D43" s="318" t="s">
        <v>616</v>
      </c>
      <c r="E43" s="318" t="s">
        <v>616</v>
      </c>
      <c r="F43" s="318" t="s">
        <v>616</v>
      </c>
      <c r="G43" s="318" t="s">
        <v>616</v>
      </c>
      <c r="H43" s="318" t="s">
        <v>616</v>
      </c>
      <c r="I43" s="318" t="s">
        <v>616</v>
      </c>
      <c r="J43" s="318" t="s">
        <v>616</v>
      </c>
      <c r="K43" s="318" t="s">
        <v>616</v>
      </c>
      <c r="L43" s="318" t="s">
        <v>616</v>
      </c>
      <c r="M43" s="318" t="s">
        <v>616</v>
      </c>
      <c r="N43" s="318" t="s">
        <v>616</v>
      </c>
      <c r="O43" s="318" t="s">
        <v>616</v>
      </c>
      <c r="P43" s="318" t="s">
        <v>616</v>
      </c>
      <c r="Q43" s="318" t="s">
        <v>616</v>
      </c>
      <c r="R43" s="305"/>
    </row>
    <row r="44" spans="2:18" x14ac:dyDescent="0.3">
      <c r="B44" s="306"/>
      <c r="C44" s="319" t="s">
        <v>628</v>
      </c>
      <c r="D44" s="318" t="s">
        <v>616</v>
      </c>
      <c r="E44" s="318" t="s">
        <v>616</v>
      </c>
      <c r="F44" s="312">
        <v>1.4E-2</v>
      </c>
      <c r="G44" s="318">
        <v>2.5999999999999999E-2</v>
      </c>
      <c r="H44" s="318" t="s">
        <v>616</v>
      </c>
      <c r="I44" s="318" t="s">
        <v>616</v>
      </c>
      <c r="J44" s="318" t="s">
        <v>616</v>
      </c>
      <c r="K44" s="318" t="s">
        <v>616</v>
      </c>
      <c r="L44" s="318" t="s">
        <v>616</v>
      </c>
      <c r="M44" s="318" t="s">
        <v>616</v>
      </c>
      <c r="N44" s="318" t="s">
        <v>616</v>
      </c>
      <c r="O44" s="318" t="s">
        <v>616</v>
      </c>
      <c r="P44" s="318" t="s">
        <v>616</v>
      </c>
      <c r="Q44" s="318" t="s">
        <v>616</v>
      </c>
      <c r="R44" s="305"/>
    </row>
    <row r="45" spans="2:18" x14ac:dyDescent="0.3">
      <c r="B45" s="306"/>
      <c r="C45" s="319" t="s">
        <v>629</v>
      </c>
      <c r="D45" s="318" t="s">
        <v>616</v>
      </c>
      <c r="E45" s="318" t="s">
        <v>616</v>
      </c>
      <c r="F45" s="318" t="s">
        <v>616</v>
      </c>
      <c r="G45" s="318" t="s">
        <v>616</v>
      </c>
      <c r="H45" s="318" t="s">
        <v>616</v>
      </c>
      <c r="I45" s="318" t="s">
        <v>616</v>
      </c>
      <c r="J45" s="318" t="s">
        <v>616</v>
      </c>
      <c r="K45" s="318" t="s">
        <v>616</v>
      </c>
      <c r="L45" s="318" t="s">
        <v>616</v>
      </c>
      <c r="M45" s="318" t="s">
        <v>616</v>
      </c>
      <c r="N45" s="318" t="s">
        <v>616</v>
      </c>
      <c r="O45" s="318" t="s">
        <v>616</v>
      </c>
      <c r="P45" s="318" t="s">
        <v>616</v>
      </c>
      <c r="Q45" s="318" t="s">
        <v>616</v>
      </c>
      <c r="R45" s="305"/>
    </row>
    <row r="46" spans="2:18" x14ac:dyDescent="0.3">
      <c r="B46" s="306"/>
      <c r="C46" s="319" t="s">
        <v>85</v>
      </c>
      <c r="D46" s="318" t="s">
        <v>616</v>
      </c>
      <c r="E46" s="318" t="s">
        <v>616</v>
      </c>
      <c r="F46" s="318" t="s">
        <v>616</v>
      </c>
      <c r="G46" s="318" t="s">
        <v>616</v>
      </c>
      <c r="H46" s="318" t="s">
        <v>616</v>
      </c>
      <c r="I46" s="318" t="s">
        <v>616</v>
      </c>
      <c r="J46" s="318" t="s">
        <v>616</v>
      </c>
      <c r="K46" s="318" t="s">
        <v>616</v>
      </c>
      <c r="L46" s="318" t="s">
        <v>616</v>
      </c>
      <c r="M46" s="318" t="s">
        <v>616</v>
      </c>
      <c r="N46" s="318" t="s">
        <v>616</v>
      </c>
      <c r="O46" s="318" t="s">
        <v>616</v>
      </c>
      <c r="P46" s="318" t="s">
        <v>616</v>
      </c>
      <c r="Q46" s="318" t="s">
        <v>616</v>
      </c>
      <c r="R46" s="305"/>
    </row>
    <row r="47" spans="2:18" x14ac:dyDescent="0.3">
      <c r="B47" s="306"/>
      <c r="C47" s="319" t="s">
        <v>82</v>
      </c>
      <c r="D47" s="318" t="s">
        <v>616</v>
      </c>
      <c r="E47" s="318" t="s">
        <v>616</v>
      </c>
      <c r="F47" s="318" t="s">
        <v>616</v>
      </c>
      <c r="G47" s="318" t="s">
        <v>616</v>
      </c>
      <c r="H47" s="318" t="s">
        <v>616</v>
      </c>
      <c r="I47" s="318" t="s">
        <v>616</v>
      </c>
      <c r="J47" s="318" t="s">
        <v>616</v>
      </c>
      <c r="K47" s="318" t="s">
        <v>616</v>
      </c>
      <c r="L47" s="318" t="s">
        <v>616</v>
      </c>
      <c r="M47" s="318" t="s">
        <v>616</v>
      </c>
      <c r="N47" s="318" t="s">
        <v>616</v>
      </c>
      <c r="O47" s="318" t="s">
        <v>616</v>
      </c>
      <c r="P47" s="318" t="s">
        <v>616</v>
      </c>
      <c r="Q47" s="318" t="s">
        <v>616</v>
      </c>
      <c r="R47" s="305"/>
    </row>
    <row r="48" spans="2:18" x14ac:dyDescent="0.3">
      <c r="B48" s="306"/>
      <c r="C48" s="319" t="s">
        <v>104</v>
      </c>
      <c r="D48" s="318" t="s">
        <v>616</v>
      </c>
      <c r="E48" s="318" t="s">
        <v>616</v>
      </c>
      <c r="F48" s="318" t="s">
        <v>616</v>
      </c>
      <c r="G48" s="318" t="s">
        <v>616</v>
      </c>
      <c r="H48" s="318" t="s">
        <v>616</v>
      </c>
      <c r="I48" s="318" t="s">
        <v>616</v>
      </c>
      <c r="J48" s="318" t="s">
        <v>616</v>
      </c>
      <c r="K48" s="318" t="s">
        <v>616</v>
      </c>
      <c r="L48" s="318" t="s">
        <v>616</v>
      </c>
      <c r="M48" s="318" t="s">
        <v>616</v>
      </c>
      <c r="N48" s="318" t="s">
        <v>616</v>
      </c>
      <c r="O48" s="318" t="s">
        <v>616</v>
      </c>
      <c r="P48" s="318" t="s">
        <v>616</v>
      </c>
      <c r="Q48" s="318" t="s">
        <v>616</v>
      </c>
      <c r="R48" s="305"/>
    </row>
    <row r="49" spans="2:18" x14ac:dyDescent="0.3">
      <c r="B49" s="306"/>
      <c r="C49" s="319" t="s">
        <v>630</v>
      </c>
      <c r="D49" s="318" t="s">
        <v>616</v>
      </c>
      <c r="E49" s="318" t="s">
        <v>616</v>
      </c>
      <c r="F49" s="318" t="s">
        <v>616</v>
      </c>
      <c r="G49" s="318" t="s">
        <v>616</v>
      </c>
      <c r="H49" s="318" t="s">
        <v>616</v>
      </c>
      <c r="I49" s="318" t="s">
        <v>616</v>
      </c>
      <c r="J49" s="318" t="s">
        <v>616</v>
      </c>
      <c r="K49" s="318" t="s">
        <v>616</v>
      </c>
      <c r="L49" s="318" t="s">
        <v>616</v>
      </c>
      <c r="M49" s="318" t="s">
        <v>616</v>
      </c>
      <c r="N49" s="318" t="s">
        <v>616</v>
      </c>
      <c r="O49" s="318" t="s">
        <v>616</v>
      </c>
      <c r="P49" s="318" t="s">
        <v>616</v>
      </c>
      <c r="Q49" s="318" t="s">
        <v>616</v>
      </c>
      <c r="R49" s="305"/>
    </row>
    <row r="50" spans="2:18" x14ac:dyDescent="0.3">
      <c r="B50" s="306"/>
      <c r="C50" s="319" t="s">
        <v>631</v>
      </c>
      <c r="D50" s="318" t="s">
        <v>616</v>
      </c>
      <c r="E50" s="318" t="s">
        <v>616</v>
      </c>
      <c r="F50" s="318" t="s">
        <v>616</v>
      </c>
      <c r="G50" s="318" t="s">
        <v>616</v>
      </c>
      <c r="H50" s="318" t="s">
        <v>616</v>
      </c>
      <c r="I50" s="318" t="s">
        <v>616</v>
      </c>
      <c r="J50" s="318" t="s">
        <v>616</v>
      </c>
      <c r="K50" s="318" t="s">
        <v>616</v>
      </c>
      <c r="L50" s="318" t="s">
        <v>616</v>
      </c>
      <c r="M50" s="318" t="s">
        <v>616</v>
      </c>
      <c r="N50" s="318" t="s">
        <v>616</v>
      </c>
      <c r="O50" s="318" t="s">
        <v>616</v>
      </c>
      <c r="P50" s="318" t="s">
        <v>616</v>
      </c>
      <c r="Q50" s="318" t="s">
        <v>616</v>
      </c>
      <c r="R50" s="305"/>
    </row>
    <row r="51" spans="2:18" x14ac:dyDescent="0.3">
      <c r="B51" s="306"/>
      <c r="C51" s="319" t="s">
        <v>632</v>
      </c>
      <c r="D51" s="318" t="s">
        <v>616</v>
      </c>
      <c r="E51" s="318" t="s">
        <v>616</v>
      </c>
      <c r="F51" s="318" t="s">
        <v>616</v>
      </c>
      <c r="G51" s="318" t="s">
        <v>616</v>
      </c>
      <c r="H51" s="318" t="s">
        <v>616</v>
      </c>
      <c r="I51" s="318" t="s">
        <v>616</v>
      </c>
      <c r="J51" s="318" t="s">
        <v>616</v>
      </c>
      <c r="K51" s="318" t="s">
        <v>616</v>
      </c>
      <c r="L51" s="318" t="s">
        <v>616</v>
      </c>
      <c r="M51" s="318" t="s">
        <v>616</v>
      </c>
      <c r="N51" s="318" t="s">
        <v>616</v>
      </c>
      <c r="O51" s="318" t="s">
        <v>616</v>
      </c>
      <c r="P51" s="318" t="s">
        <v>616</v>
      </c>
      <c r="Q51" s="318" t="s">
        <v>616</v>
      </c>
      <c r="R51" s="305"/>
    </row>
    <row r="52" spans="2:18" x14ac:dyDescent="0.3">
      <c r="B52" s="306"/>
      <c r="C52" s="319" t="s">
        <v>633</v>
      </c>
      <c r="D52" s="318" t="s">
        <v>616</v>
      </c>
      <c r="E52" s="318" t="s">
        <v>616</v>
      </c>
      <c r="F52" s="318" t="s">
        <v>616</v>
      </c>
      <c r="G52" s="318" t="s">
        <v>616</v>
      </c>
      <c r="H52" s="318" t="s">
        <v>616</v>
      </c>
      <c r="I52" s="318" t="s">
        <v>616</v>
      </c>
      <c r="J52" s="318" t="s">
        <v>616</v>
      </c>
      <c r="K52" s="318" t="s">
        <v>616</v>
      </c>
      <c r="L52" s="318" t="s">
        <v>616</v>
      </c>
      <c r="M52" s="318" t="s">
        <v>616</v>
      </c>
      <c r="N52" s="318" t="s">
        <v>616</v>
      </c>
      <c r="O52" s="318" t="s">
        <v>616</v>
      </c>
      <c r="P52" s="318" t="s">
        <v>616</v>
      </c>
      <c r="Q52" s="318" t="s">
        <v>616</v>
      </c>
      <c r="R52" s="305"/>
    </row>
    <row r="53" spans="2:18" x14ac:dyDescent="0.3">
      <c r="B53" s="306"/>
      <c r="C53" s="319" t="s">
        <v>634</v>
      </c>
      <c r="D53" s="318" t="s">
        <v>616</v>
      </c>
      <c r="E53" s="318" t="s">
        <v>616</v>
      </c>
      <c r="F53" s="318" t="s">
        <v>616</v>
      </c>
      <c r="G53" s="318" t="s">
        <v>616</v>
      </c>
      <c r="H53" s="318" t="s">
        <v>616</v>
      </c>
      <c r="I53" s="318" t="s">
        <v>616</v>
      </c>
      <c r="J53" s="318" t="s">
        <v>616</v>
      </c>
      <c r="K53" s="318" t="s">
        <v>616</v>
      </c>
      <c r="L53" s="318" t="s">
        <v>616</v>
      </c>
      <c r="M53" s="318" t="s">
        <v>616</v>
      </c>
      <c r="N53" s="318" t="s">
        <v>616</v>
      </c>
      <c r="O53" s="318" t="s">
        <v>616</v>
      </c>
      <c r="P53" s="318" t="s">
        <v>616</v>
      </c>
      <c r="Q53" s="318" t="s">
        <v>616</v>
      </c>
      <c r="R53" s="305"/>
    </row>
    <row r="54" spans="2:18" x14ac:dyDescent="0.3">
      <c r="B54" s="306"/>
      <c r="C54" s="319" t="s">
        <v>635</v>
      </c>
      <c r="D54" s="318" t="s">
        <v>616</v>
      </c>
      <c r="E54" s="318" t="s">
        <v>616</v>
      </c>
      <c r="F54" s="318" t="s">
        <v>616</v>
      </c>
      <c r="G54" s="318" t="s">
        <v>616</v>
      </c>
      <c r="H54" s="318" t="s">
        <v>616</v>
      </c>
      <c r="I54" s="318" t="s">
        <v>616</v>
      </c>
      <c r="J54" s="318" t="s">
        <v>616</v>
      </c>
      <c r="K54" s="318" t="s">
        <v>616</v>
      </c>
      <c r="L54" s="318" t="s">
        <v>616</v>
      </c>
      <c r="M54" s="318" t="s">
        <v>616</v>
      </c>
      <c r="N54" s="318" t="s">
        <v>616</v>
      </c>
      <c r="O54" s="318" t="s">
        <v>616</v>
      </c>
      <c r="P54" s="318" t="s">
        <v>616</v>
      </c>
      <c r="Q54" s="318" t="s">
        <v>616</v>
      </c>
      <c r="R54" s="305"/>
    </row>
    <row r="55" spans="2:18" x14ac:dyDescent="0.3">
      <c r="B55" s="306"/>
      <c r="C55" s="319" t="s">
        <v>370</v>
      </c>
      <c r="D55" s="318" t="s">
        <v>616</v>
      </c>
      <c r="E55" s="318" t="s">
        <v>616</v>
      </c>
      <c r="F55" s="318" t="s">
        <v>616</v>
      </c>
      <c r="G55" s="318" t="s">
        <v>616</v>
      </c>
      <c r="H55" s="318" t="s">
        <v>616</v>
      </c>
      <c r="I55" s="318" t="s">
        <v>616</v>
      </c>
      <c r="J55" s="318" t="s">
        <v>616</v>
      </c>
      <c r="K55" s="318" t="s">
        <v>616</v>
      </c>
      <c r="L55" s="318" t="s">
        <v>616</v>
      </c>
      <c r="M55" s="318" t="s">
        <v>616</v>
      </c>
      <c r="N55" s="318" t="s">
        <v>616</v>
      </c>
      <c r="O55" s="318" t="s">
        <v>616</v>
      </c>
      <c r="P55" s="318" t="s">
        <v>616</v>
      </c>
      <c r="Q55" s="318" t="s">
        <v>616</v>
      </c>
      <c r="R55" s="305"/>
    </row>
    <row r="56" spans="2:18" x14ac:dyDescent="0.3">
      <c r="B56" s="306"/>
      <c r="C56" s="319" t="s">
        <v>636</v>
      </c>
      <c r="D56" s="318" t="s">
        <v>616</v>
      </c>
      <c r="E56" s="318" t="s">
        <v>616</v>
      </c>
      <c r="F56" s="318" t="s">
        <v>616</v>
      </c>
      <c r="G56" s="318" t="s">
        <v>616</v>
      </c>
      <c r="H56" s="318" t="s">
        <v>616</v>
      </c>
      <c r="I56" s="318" t="s">
        <v>616</v>
      </c>
      <c r="J56" s="318" t="s">
        <v>616</v>
      </c>
      <c r="K56" s="318" t="s">
        <v>616</v>
      </c>
      <c r="L56" s="318" t="s">
        <v>616</v>
      </c>
      <c r="M56" s="318" t="s">
        <v>616</v>
      </c>
      <c r="N56" s="318" t="s">
        <v>616</v>
      </c>
      <c r="O56" s="318" t="s">
        <v>616</v>
      </c>
      <c r="P56" s="318" t="s">
        <v>616</v>
      </c>
      <c r="Q56" s="318" t="s">
        <v>616</v>
      </c>
      <c r="R56" s="305"/>
    </row>
    <row r="57" spans="2:18" x14ac:dyDescent="0.3">
      <c r="B57" s="306"/>
      <c r="C57" s="324" t="s">
        <v>637</v>
      </c>
      <c r="D57" s="325"/>
      <c r="E57" s="325"/>
      <c r="F57" s="325"/>
      <c r="G57" s="325"/>
      <c r="H57" s="325"/>
      <c r="I57" s="325"/>
      <c r="J57" s="325"/>
      <c r="K57" s="325"/>
      <c r="L57" s="325"/>
      <c r="M57" s="325"/>
      <c r="N57" s="325"/>
      <c r="O57" s="325"/>
      <c r="P57" s="325"/>
      <c r="Q57" s="325"/>
      <c r="R57" s="305"/>
    </row>
    <row r="58" spans="2:18" x14ac:dyDescent="0.3">
      <c r="B58" s="306"/>
      <c r="C58" s="319" t="s">
        <v>638</v>
      </c>
      <c r="D58" s="318" t="s">
        <v>616</v>
      </c>
      <c r="E58" s="318" t="s">
        <v>616</v>
      </c>
      <c r="F58" s="318" t="s">
        <v>616</v>
      </c>
      <c r="G58" s="318" t="s">
        <v>616</v>
      </c>
      <c r="H58" s="318" t="s">
        <v>616</v>
      </c>
      <c r="I58" s="318" t="s">
        <v>618</v>
      </c>
      <c r="J58" s="318" t="s">
        <v>616</v>
      </c>
      <c r="K58" s="318" t="s">
        <v>618</v>
      </c>
      <c r="L58" s="318" t="s">
        <v>618</v>
      </c>
      <c r="M58" s="318" t="s">
        <v>616</v>
      </c>
      <c r="N58" s="318" t="s">
        <v>616</v>
      </c>
      <c r="O58" s="318" t="s">
        <v>618</v>
      </c>
      <c r="P58" s="318" t="s">
        <v>616</v>
      </c>
      <c r="Q58" s="318" t="s">
        <v>616</v>
      </c>
      <c r="R58" s="305"/>
    </row>
    <row r="59" spans="2:18" x14ac:dyDescent="0.3">
      <c r="B59" s="306"/>
      <c r="C59" s="319" t="s">
        <v>395</v>
      </c>
      <c r="D59" s="318" t="s">
        <v>616</v>
      </c>
      <c r="E59" s="318" t="s">
        <v>616</v>
      </c>
      <c r="F59" s="318" t="s">
        <v>616</v>
      </c>
      <c r="G59" s="318" t="s">
        <v>616</v>
      </c>
      <c r="H59" s="318" t="s">
        <v>616</v>
      </c>
      <c r="I59" s="318" t="s">
        <v>616</v>
      </c>
      <c r="J59" s="318" t="s">
        <v>618</v>
      </c>
      <c r="K59" s="318" t="s">
        <v>616</v>
      </c>
      <c r="L59" s="318">
        <v>0.01</v>
      </c>
      <c r="M59" s="318" t="s">
        <v>616</v>
      </c>
      <c r="N59" s="318" t="s">
        <v>616</v>
      </c>
      <c r="O59" s="318" t="s">
        <v>616</v>
      </c>
      <c r="P59" s="318" t="s">
        <v>616</v>
      </c>
      <c r="Q59" s="318">
        <v>0.01</v>
      </c>
      <c r="R59" s="305"/>
    </row>
    <row r="60" spans="2:18" x14ac:dyDescent="0.3">
      <c r="B60" s="306"/>
      <c r="C60" s="319" t="s">
        <v>639</v>
      </c>
      <c r="D60" s="318" t="s">
        <v>616</v>
      </c>
      <c r="E60" s="318" t="s">
        <v>616</v>
      </c>
      <c r="F60" s="318" t="s">
        <v>616</v>
      </c>
      <c r="G60" s="318" t="s">
        <v>616</v>
      </c>
      <c r="H60" s="318" t="s">
        <v>616</v>
      </c>
      <c r="I60" s="318" t="s">
        <v>616</v>
      </c>
      <c r="J60" s="318" t="s">
        <v>618</v>
      </c>
      <c r="K60" s="318" t="s">
        <v>616</v>
      </c>
      <c r="L60" s="318" t="s">
        <v>616</v>
      </c>
      <c r="M60" s="318" t="s">
        <v>616</v>
      </c>
      <c r="N60" s="318" t="s">
        <v>616</v>
      </c>
      <c r="O60" s="318" t="s">
        <v>616</v>
      </c>
      <c r="P60" s="318" t="s">
        <v>616</v>
      </c>
      <c r="Q60" s="318" t="s">
        <v>616</v>
      </c>
      <c r="R60" s="305"/>
    </row>
    <row r="61" spans="2:18" x14ac:dyDescent="0.3">
      <c r="B61" s="306"/>
      <c r="C61" s="319" t="s">
        <v>60</v>
      </c>
      <c r="D61" s="312">
        <v>5</v>
      </c>
      <c r="E61" s="312">
        <v>6</v>
      </c>
      <c r="F61" s="312">
        <v>4</v>
      </c>
      <c r="G61" s="312">
        <v>5</v>
      </c>
      <c r="H61" s="312">
        <v>2</v>
      </c>
      <c r="I61" s="318" t="s">
        <v>616</v>
      </c>
      <c r="J61" s="318" t="s">
        <v>616</v>
      </c>
      <c r="K61" s="318">
        <v>5</v>
      </c>
      <c r="L61" s="318">
        <v>4</v>
      </c>
      <c r="M61" s="318" t="s">
        <v>616</v>
      </c>
      <c r="N61" s="318" t="s">
        <v>616</v>
      </c>
      <c r="O61" s="318">
        <v>2</v>
      </c>
      <c r="P61" s="318" t="s">
        <v>616</v>
      </c>
      <c r="Q61" s="318">
        <v>6</v>
      </c>
      <c r="R61" s="305"/>
    </row>
    <row r="62" spans="2:18" ht="24.45" customHeight="1" x14ac:dyDescent="0.3">
      <c r="B62" s="306"/>
      <c r="C62" s="326" t="s">
        <v>640</v>
      </c>
      <c r="D62" s="309"/>
      <c r="E62" s="309"/>
      <c r="F62" s="310"/>
      <c r="G62" s="311"/>
      <c r="H62" s="309"/>
      <c r="I62" s="310"/>
      <c r="J62" s="310"/>
      <c r="K62" s="310"/>
      <c r="L62" s="311"/>
      <c r="M62" s="310"/>
      <c r="N62" s="310"/>
      <c r="O62" s="309"/>
      <c r="P62" s="310"/>
      <c r="Q62" s="310"/>
      <c r="R62" s="305"/>
    </row>
    <row r="63" spans="2:18" x14ac:dyDescent="0.3">
      <c r="B63" s="306"/>
      <c r="C63" t="s">
        <v>641</v>
      </c>
      <c r="D63" s="312">
        <v>5</v>
      </c>
      <c r="E63" s="312">
        <v>5</v>
      </c>
      <c r="F63" s="312">
        <v>1</v>
      </c>
      <c r="G63" s="312">
        <v>3</v>
      </c>
      <c r="H63" s="312">
        <v>4</v>
      </c>
      <c r="I63" s="312">
        <v>1</v>
      </c>
      <c r="J63" s="312">
        <v>1</v>
      </c>
      <c r="K63" s="312">
        <v>1</v>
      </c>
      <c r="L63" s="312">
        <v>2</v>
      </c>
      <c r="M63" s="312">
        <v>1</v>
      </c>
      <c r="N63" s="312">
        <v>1</v>
      </c>
      <c r="O63" s="312">
        <v>5</v>
      </c>
      <c r="P63" s="312">
        <v>1</v>
      </c>
      <c r="Q63" s="312">
        <v>1</v>
      </c>
      <c r="R63" s="305"/>
    </row>
    <row r="64" spans="2:18" x14ac:dyDescent="0.3">
      <c r="B64" s="306"/>
      <c r="C64" t="s">
        <v>642</v>
      </c>
      <c r="D64" s="312">
        <v>5</v>
      </c>
      <c r="E64" s="312">
        <v>5</v>
      </c>
      <c r="F64" s="312">
        <v>1</v>
      </c>
      <c r="G64" s="312">
        <v>3</v>
      </c>
      <c r="H64" s="312">
        <v>4</v>
      </c>
      <c r="I64" s="312">
        <v>1</v>
      </c>
      <c r="J64" s="312">
        <v>1</v>
      </c>
      <c r="K64" s="312">
        <v>1</v>
      </c>
      <c r="L64" s="312">
        <v>2</v>
      </c>
      <c r="M64" s="312">
        <v>1</v>
      </c>
      <c r="N64" s="312">
        <v>1</v>
      </c>
      <c r="O64" s="312">
        <v>4</v>
      </c>
      <c r="P64" s="312">
        <v>1</v>
      </c>
      <c r="Q64" s="312">
        <v>2</v>
      </c>
      <c r="R64" s="305"/>
    </row>
    <row r="65" spans="2:18" ht="72" x14ac:dyDescent="0.3">
      <c r="B65" s="306"/>
      <c r="C65" t="s">
        <v>643</v>
      </c>
      <c r="D65" s="327" t="s">
        <v>644</v>
      </c>
      <c r="E65" s="327" t="s">
        <v>644</v>
      </c>
      <c r="F65" s="327" t="s">
        <v>645</v>
      </c>
      <c r="G65" s="327" t="s">
        <v>646</v>
      </c>
      <c r="H65" s="327" t="s">
        <v>647</v>
      </c>
      <c r="I65" s="327" t="s">
        <v>648</v>
      </c>
      <c r="J65" s="327" t="s">
        <v>649</v>
      </c>
      <c r="K65" s="327" t="s">
        <v>650</v>
      </c>
      <c r="L65" s="327" t="s">
        <v>651</v>
      </c>
      <c r="M65" s="327" t="s">
        <v>650</v>
      </c>
      <c r="N65" s="327" t="s">
        <v>650</v>
      </c>
      <c r="O65" s="327" t="s">
        <v>652</v>
      </c>
      <c r="P65" s="327" t="s">
        <v>653</v>
      </c>
      <c r="Q65" s="327" t="s">
        <v>654</v>
      </c>
      <c r="R65" s="305"/>
    </row>
    <row r="66" spans="2:18" x14ac:dyDescent="0.3">
      <c r="B66" s="328"/>
      <c r="C66" s="296"/>
      <c r="D66" s="329"/>
      <c r="E66" s="329"/>
      <c r="F66" s="329"/>
      <c r="G66" s="329"/>
      <c r="H66" s="329"/>
      <c r="I66" s="329"/>
      <c r="J66" s="329"/>
      <c r="K66" s="329"/>
      <c r="L66" s="329"/>
      <c r="M66" s="329"/>
      <c r="N66" s="329"/>
      <c r="O66" s="329"/>
      <c r="P66" s="329"/>
      <c r="Q66" s="329"/>
      <c r="R66" s="305"/>
    </row>
    <row r="67" spans="2:18" ht="27.45" customHeight="1" thickBot="1" x14ac:dyDescent="0.35">
      <c r="B67" s="306"/>
      <c r="C67" s="330" t="s">
        <v>655</v>
      </c>
      <c r="D67" s="312" t="s">
        <v>656</v>
      </c>
      <c r="E67" s="312" t="s">
        <v>656</v>
      </c>
      <c r="F67" s="312" t="s">
        <v>656</v>
      </c>
      <c r="G67" s="312" t="s">
        <v>656</v>
      </c>
      <c r="H67" s="312" t="s">
        <v>656</v>
      </c>
      <c r="I67" s="312" t="s">
        <v>656</v>
      </c>
      <c r="J67" s="312" t="s">
        <v>656</v>
      </c>
      <c r="K67" s="312" t="s">
        <v>656</v>
      </c>
      <c r="L67" s="312" t="s">
        <v>656</v>
      </c>
      <c r="M67" s="312" t="s">
        <v>656</v>
      </c>
      <c r="N67" s="312" t="s">
        <v>656</v>
      </c>
      <c r="O67" s="312" t="s">
        <v>656</v>
      </c>
      <c r="P67" s="312" t="s">
        <v>656</v>
      </c>
      <c r="Q67" s="312" t="s">
        <v>656</v>
      </c>
      <c r="R67" s="305"/>
    </row>
    <row r="68" spans="2:18" ht="15" thickBot="1" x14ac:dyDescent="0.35">
      <c r="B68" s="306"/>
      <c r="C68" s="324" t="s">
        <v>657</v>
      </c>
      <c r="D68" s="331"/>
      <c r="E68" s="331"/>
      <c r="F68" s="331"/>
      <c r="G68" s="331"/>
      <c r="H68" s="331"/>
      <c r="I68" s="332"/>
      <c r="J68" s="333"/>
      <c r="K68" s="333"/>
      <c r="L68" s="333"/>
      <c r="M68" s="333"/>
      <c r="N68" s="333"/>
      <c r="O68" s="333"/>
      <c r="P68" s="333"/>
      <c r="Q68" s="331"/>
      <c r="R68" s="305"/>
    </row>
    <row r="69" spans="2:18" ht="57.6" x14ac:dyDescent="0.3">
      <c r="B69" s="304"/>
      <c r="C69" s="282"/>
      <c r="D69" s="334" t="s">
        <v>658</v>
      </c>
      <c r="E69" s="335" t="s">
        <v>659</v>
      </c>
      <c r="F69" s="335" t="s">
        <v>660</v>
      </c>
      <c r="G69" s="334" t="s">
        <v>661</v>
      </c>
      <c r="H69" s="334"/>
      <c r="I69" s="336" t="s">
        <v>660</v>
      </c>
      <c r="J69" s="336" t="s">
        <v>660</v>
      </c>
      <c r="K69" s="336" t="s">
        <v>660</v>
      </c>
      <c r="L69" s="337" t="s">
        <v>662</v>
      </c>
      <c r="M69" s="336" t="s">
        <v>660</v>
      </c>
      <c r="N69" s="336" t="s">
        <v>660</v>
      </c>
      <c r="O69" s="337" t="s">
        <v>663</v>
      </c>
      <c r="P69" s="336" t="s">
        <v>660</v>
      </c>
      <c r="Q69" s="336" t="s">
        <v>660</v>
      </c>
      <c r="R69" s="305"/>
    </row>
    <row r="70" spans="2:18" x14ac:dyDescent="0.3">
      <c r="B70" s="304"/>
      <c r="C70" s="282"/>
      <c r="D70" s="338" t="s">
        <v>664</v>
      </c>
      <c r="E70" s="338" t="s">
        <v>664</v>
      </c>
      <c r="F70" s="334" t="s">
        <v>665</v>
      </c>
      <c r="G70" s="334" t="s">
        <v>665</v>
      </c>
      <c r="H70" s="338" t="s">
        <v>666</v>
      </c>
      <c r="I70" s="334" t="s">
        <v>665</v>
      </c>
      <c r="J70" s="339"/>
      <c r="K70" s="339"/>
      <c r="L70" s="334" t="s">
        <v>665</v>
      </c>
      <c r="M70" s="334" t="s">
        <v>665</v>
      </c>
      <c r="N70" s="334" t="s">
        <v>665</v>
      </c>
      <c r="O70" s="334"/>
      <c r="P70" s="334" t="s">
        <v>665</v>
      </c>
      <c r="Q70" s="334" t="s">
        <v>665</v>
      </c>
      <c r="R70" s="305"/>
    </row>
    <row r="71" spans="2:18" ht="86.4" x14ac:dyDescent="0.3">
      <c r="B71" s="304"/>
      <c r="C71" s="286" t="s">
        <v>667</v>
      </c>
      <c r="D71" s="338" t="s">
        <v>668</v>
      </c>
      <c r="E71" s="338" t="s">
        <v>668</v>
      </c>
      <c r="F71" s="334" t="s">
        <v>669</v>
      </c>
      <c r="G71" s="334" t="s">
        <v>670</v>
      </c>
      <c r="H71" s="339"/>
      <c r="I71" s="334" t="s">
        <v>671</v>
      </c>
      <c r="J71" s="334"/>
      <c r="K71" s="334" t="s">
        <v>672</v>
      </c>
      <c r="L71" s="334"/>
      <c r="M71" s="334" t="s">
        <v>673</v>
      </c>
      <c r="N71" s="334" t="s">
        <v>673</v>
      </c>
      <c r="O71" s="334"/>
      <c r="P71" s="334" t="s">
        <v>669</v>
      </c>
      <c r="Q71" s="334" t="s">
        <v>669</v>
      </c>
      <c r="R71" s="305"/>
    </row>
    <row r="72" spans="2:18" ht="57.6" x14ac:dyDescent="0.3">
      <c r="B72" s="304"/>
      <c r="C72" s="282"/>
      <c r="D72" s="334" t="s">
        <v>674</v>
      </c>
      <c r="E72" s="334" t="s">
        <v>674</v>
      </c>
      <c r="F72" s="334" t="s">
        <v>675</v>
      </c>
      <c r="G72" s="334" t="s">
        <v>676</v>
      </c>
      <c r="H72" s="334" t="s">
        <v>677</v>
      </c>
      <c r="I72" s="334" t="s">
        <v>678</v>
      </c>
      <c r="J72" s="334"/>
      <c r="K72" s="334"/>
      <c r="L72" s="334" t="s">
        <v>679</v>
      </c>
      <c r="M72" s="334"/>
      <c r="N72" s="334"/>
      <c r="O72" s="339" t="s">
        <v>680</v>
      </c>
      <c r="P72" s="334" t="s">
        <v>675</v>
      </c>
      <c r="Q72" s="334"/>
      <c r="R72" s="305"/>
    </row>
    <row r="73" spans="2:18" ht="72" x14ac:dyDescent="0.3">
      <c r="B73" s="304"/>
      <c r="C73" s="282"/>
      <c r="D73" s="334" t="s">
        <v>681</v>
      </c>
      <c r="E73" s="334" t="s">
        <v>681</v>
      </c>
      <c r="F73" s="334"/>
      <c r="G73" s="334"/>
      <c r="H73" s="334"/>
      <c r="I73" s="334" t="s">
        <v>682</v>
      </c>
      <c r="J73" s="334"/>
      <c r="K73" s="334"/>
      <c r="L73" s="334" t="s">
        <v>683</v>
      </c>
      <c r="M73" s="334"/>
      <c r="N73" s="334"/>
      <c r="O73" s="334"/>
      <c r="P73" s="334"/>
      <c r="Q73" s="334"/>
      <c r="R73" s="305"/>
    </row>
    <row r="74" spans="2:18" ht="43.2" x14ac:dyDescent="0.3">
      <c r="B74" s="304"/>
      <c r="C74" s="282"/>
      <c r="D74" s="339" t="s">
        <v>684</v>
      </c>
      <c r="E74" s="339" t="s">
        <v>684</v>
      </c>
      <c r="F74" s="334" t="s">
        <v>685</v>
      </c>
      <c r="G74" s="339" t="s">
        <v>686</v>
      </c>
      <c r="H74" s="339" t="s">
        <v>686</v>
      </c>
      <c r="I74" s="334" t="s">
        <v>687</v>
      </c>
      <c r="J74" s="334"/>
      <c r="K74" s="334"/>
      <c r="L74" s="334"/>
      <c r="M74" s="334"/>
      <c r="N74" s="334"/>
      <c r="O74" s="334"/>
      <c r="P74" s="334"/>
      <c r="Q74" s="334"/>
      <c r="R74" s="305"/>
    </row>
    <row r="75" spans="2:18" ht="72" x14ac:dyDescent="0.3">
      <c r="B75" s="304"/>
      <c r="C75" s="282"/>
      <c r="D75" s="338" t="s">
        <v>688</v>
      </c>
      <c r="E75" s="338" t="s">
        <v>688</v>
      </c>
      <c r="F75" s="334" t="s">
        <v>689</v>
      </c>
      <c r="G75" s="339" t="s">
        <v>690</v>
      </c>
      <c r="H75" s="339" t="s">
        <v>688</v>
      </c>
      <c r="I75" s="339" t="s">
        <v>691</v>
      </c>
      <c r="J75" s="339"/>
      <c r="K75" s="339"/>
      <c r="L75" s="339"/>
      <c r="M75" s="339"/>
      <c r="N75" s="339"/>
      <c r="O75" s="338" t="s">
        <v>688</v>
      </c>
      <c r="P75" s="339"/>
      <c r="Q75" s="339"/>
      <c r="R75" s="305"/>
    </row>
    <row r="76" spans="2:18" ht="159" thickBot="1" x14ac:dyDescent="0.35">
      <c r="B76" s="304"/>
      <c r="C76" s="282"/>
      <c r="D76" s="340" t="s">
        <v>692</v>
      </c>
      <c r="E76" s="340" t="s">
        <v>692</v>
      </c>
      <c r="F76" s="341" t="s">
        <v>693</v>
      </c>
      <c r="G76" s="340" t="s">
        <v>692</v>
      </c>
      <c r="H76" s="340" t="s">
        <v>694</v>
      </c>
      <c r="I76" s="341" t="s">
        <v>695</v>
      </c>
      <c r="J76" s="341" t="s">
        <v>695</v>
      </c>
      <c r="K76" s="340" t="s">
        <v>696</v>
      </c>
      <c r="L76" s="340" t="s">
        <v>697</v>
      </c>
      <c r="M76" s="341" t="s">
        <v>695</v>
      </c>
      <c r="N76" s="341" t="s">
        <v>695</v>
      </c>
      <c r="O76" s="340" t="s">
        <v>692</v>
      </c>
      <c r="P76" s="341" t="s">
        <v>695</v>
      </c>
      <c r="Q76" s="341" t="s">
        <v>695</v>
      </c>
      <c r="R76" s="305"/>
    </row>
    <row r="77" spans="2:18" ht="29.4" thickBot="1" x14ac:dyDescent="0.35">
      <c r="B77" s="304"/>
      <c r="C77" s="282"/>
      <c r="D77" s="308" t="s">
        <v>586</v>
      </c>
      <c r="E77" s="308" t="s">
        <v>587</v>
      </c>
      <c r="F77" s="308" t="s">
        <v>588</v>
      </c>
      <c r="G77" s="308" t="s">
        <v>589</v>
      </c>
      <c r="H77" s="308" t="s">
        <v>590</v>
      </c>
      <c r="I77" s="308" t="s">
        <v>591</v>
      </c>
      <c r="J77" s="308" t="s">
        <v>592</v>
      </c>
      <c r="K77" s="308" t="s">
        <v>593</v>
      </c>
      <c r="L77" s="308" t="s">
        <v>594</v>
      </c>
      <c r="M77" s="308" t="s">
        <v>595</v>
      </c>
      <c r="N77" s="308" t="s">
        <v>596</v>
      </c>
      <c r="O77" s="308" t="s">
        <v>597</v>
      </c>
      <c r="P77" s="308" t="s">
        <v>598</v>
      </c>
      <c r="Q77" s="308" t="s">
        <v>599</v>
      </c>
      <c r="R77" s="305"/>
    </row>
    <row r="78" spans="2:18" ht="15" thickBot="1" x14ac:dyDescent="0.35">
      <c r="B78" s="342"/>
      <c r="C78" s="343" t="s">
        <v>698</v>
      </c>
      <c r="D78" s="343"/>
      <c r="E78" s="343"/>
      <c r="F78" s="343"/>
      <c r="G78" s="343"/>
      <c r="H78" s="343"/>
      <c r="I78" s="343"/>
      <c r="J78" s="343"/>
      <c r="K78" s="343"/>
      <c r="L78" s="343"/>
      <c r="M78" s="343"/>
      <c r="N78" s="343"/>
      <c r="O78" s="343"/>
      <c r="P78" s="343"/>
      <c r="Q78" s="343"/>
      <c r="R78" s="344"/>
    </row>
  </sheetData>
  <sheetProtection algorithmName="SHA-512" hashValue="aWVvpdk0jCcqUzdQdJDzLbU4/ThcV+M0zPnnLVDeDqz37AGJ40kRl3sOCxF2esNGGoj/X3Hhaq4Nwk5WdCAxHQ==" saltValue="UPMe0DxgGNED2oNmpLIfKg==" spinCount="100000" sheet="1" objects="1" scenarios="1" selectLockedCells="1" selectUnlockedCells="1"/>
  <mergeCells count="4">
    <mergeCell ref="D4:G4"/>
    <mergeCell ref="H4:I4"/>
    <mergeCell ref="K4:N4"/>
    <mergeCell ref="O4:P4"/>
  </mergeCells>
  <pageMargins left="0.25" right="0.25" top="0.75" bottom="0.75" header="0.3" footer="0.3"/>
  <pageSetup scale="29" fitToWidth="0" orientation="landscape"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STARTUP</vt:lpstr>
      <vt:lpstr>ATI ICP Assessment tool</vt:lpstr>
      <vt:lpstr>RM ICP-OES Assessment tool</vt:lpstr>
      <vt:lpstr>RM ICP-MS Assessment tool</vt:lpstr>
      <vt:lpstr>Classic Calculator</vt:lpstr>
      <vt:lpstr>Dosing Buddy</vt:lpstr>
      <vt:lpstr>Product Comparison Chart</vt:lpstr>
      <vt:lpstr>'ATI ICP Assessment tool'!Print_Area</vt:lpstr>
      <vt:lpstr>'Dosing Buddy'!Print_Area</vt:lpstr>
      <vt:lpstr>'Product Comparison Chart'!Print_Area</vt:lpstr>
      <vt:lpstr>'RM ICP-MS Assessment tool'!Print_Area</vt:lpstr>
      <vt:lpstr>'RM ICP-OES Assessment tool'!Print_Area</vt:lpstr>
      <vt:lpstr>STARTUP!Print_Area</vt:lpstr>
    </vt:vector>
  </TitlesOfParts>
  <Company>Reef Moonshiners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dc:creator>
  <cp:keywords>C_Unrestricted</cp:keywords>
  <cp:lastModifiedBy>Ines Wischmann</cp:lastModifiedBy>
  <cp:lastPrinted>2023-09-17T19:11:12Z</cp:lastPrinted>
  <dcterms:created xsi:type="dcterms:W3CDTF">2020-02-12T20:03:18Z</dcterms:created>
  <dcterms:modified xsi:type="dcterms:W3CDTF">2024-03-01T14:53:50Z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Confidentiality">
    <vt:lpwstr>Unrestricted</vt:lpwstr>
  </property>
  <property fmtid="{D5CDD505-2E9C-101B-9397-08002B2CF9AE}" pid="3" name="sodocoClasLang">
    <vt:lpwstr>Unrestricted</vt:lpwstr>
  </property>
  <property fmtid="{D5CDD505-2E9C-101B-9397-08002B2CF9AE}" pid="4" name="sodocoClasLangId">
    <vt:i4>0</vt:i4>
  </property>
  <property fmtid="{D5CDD505-2E9C-101B-9397-08002B2CF9AE}" pid="5" name="sodocoClasId">
    <vt:i4>0</vt:i4>
  </property>
  <property fmtid="{D5CDD505-2E9C-101B-9397-08002B2CF9AE}" pid="6" name="MSIP_Label_36791f77-3d39-4d72-9277-ac879ec799ed_Enabled">
    <vt:lpwstr>true</vt:lpwstr>
  </property>
  <property fmtid="{D5CDD505-2E9C-101B-9397-08002B2CF9AE}" pid="7" name="MSIP_Label_36791f77-3d39-4d72-9277-ac879ec799ed_SetDate">
    <vt:lpwstr>2022-09-05T17:41:57Z</vt:lpwstr>
  </property>
  <property fmtid="{D5CDD505-2E9C-101B-9397-08002B2CF9AE}" pid="8" name="MSIP_Label_36791f77-3d39-4d72-9277-ac879ec799ed_Method">
    <vt:lpwstr>Standard</vt:lpwstr>
  </property>
  <property fmtid="{D5CDD505-2E9C-101B-9397-08002B2CF9AE}" pid="9" name="MSIP_Label_36791f77-3d39-4d72-9277-ac879ec799ed_Name">
    <vt:lpwstr>restricted-default</vt:lpwstr>
  </property>
  <property fmtid="{D5CDD505-2E9C-101B-9397-08002B2CF9AE}" pid="10" name="MSIP_Label_36791f77-3d39-4d72-9277-ac879ec799ed_SiteId">
    <vt:lpwstr>254ba93e-1f6f-48f3-90e6-e2766664b477</vt:lpwstr>
  </property>
  <property fmtid="{D5CDD505-2E9C-101B-9397-08002B2CF9AE}" pid="11" name="MSIP_Label_36791f77-3d39-4d72-9277-ac879ec799ed_ActionId">
    <vt:lpwstr>8595bde6-9228-42ed-b6b6-ad12d5199388</vt:lpwstr>
  </property>
  <property fmtid="{D5CDD505-2E9C-101B-9397-08002B2CF9AE}" pid="12" name="MSIP_Label_36791f77-3d39-4d72-9277-ac879ec799ed_ContentBits">
    <vt:lpwstr>0</vt:lpwstr>
  </property>
</Properties>
</file>